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pocztawsaedu-my.sharepoint.com/personal/ab105_lomza_mans_edu_pl/Documents/Pulpit/Programy studiów 2025/OneDrive_1_8.04.2025/LOGISTYKA/"/>
    </mc:Choice>
  </mc:AlternateContent>
  <xr:revisionPtr revIDLastSave="1148" documentId="13_ncr:1_{92ACF822-DD90-429A-9187-F2529E97927A}" xr6:coauthVersionLast="47" xr6:coauthVersionMax="47" xr10:uidLastSave="{D9750F76-617B-4A7F-99AC-4596E425EEFC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Arkusz1!$A$1:$Q$140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0" i="1" l="1"/>
  <c r="E120" i="1"/>
  <c r="E17" i="1"/>
  <c r="H56" i="1"/>
  <c r="H41" i="1"/>
  <c r="H38" i="1"/>
  <c r="H47" i="1"/>
  <c r="H45" i="1"/>
  <c r="H44" i="1"/>
  <c r="H42" i="1"/>
  <c r="H39" i="1"/>
  <c r="H37" i="1"/>
  <c r="H36" i="1"/>
  <c r="H35" i="1"/>
  <c r="H105" i="1" l="1"/>
  <c r="H101" i="1"/>
  <c r="H106" i="1"/>
  <c r="H103" i="1"/>
  <c r="H96" i="1"/>
  <c r="H95" i="1"/>
  <c r="H94" i="1"/>
  <c r="H93" i="1"/>
  <c r="H92" i="1"/>
  <c r="H90" i="1"/>
  <c r="H88" i="1"/>
  <c r="H87" i="1"/>
  <c r="H86" i="1"/>
  <c r="H84" i="1"/>
  <c r="H85" i="1"/>
  <c r="H83" i="1"/>
  <c r="H77" i="1"/>
  <c r="H78" i="1"/>
  <c r="H76" i="1"/>
  <c r="H75" i="1"/>
  <c r="H74" i="1"/>
  <c r="H73" i="1"/>
  <c r="H71" i="1"/>
  <c r="H69" i="1"/>
  <c r="H68" i="1"/>
  <c r="H67" i="1"/>
  <c r="H63" i="1"/>
  <c r="H61" i="1"/>
  <c r="H60" i="1"/>
  <c r="H59" i="1"/>
  <c r="H58" i="1"/>
  <c r="H57" i="1"/>
  <c r="H55" i="1"/>
  <c r="H53" i="1"/>
  <c r="H52" i="1"/>
  <c r="H51" i="1"/>
  <c r="H25" i="1"/>
  <c r="H26" i="1"/>
  <c r="H27" i="1"/>
  <c r="H28" i="1"/>
  <c r="H29" i="1"/>
  <c r="H31" i="1"/>
  <c r="H24" i="1"/>
  <c r="H32" i="1" s="1"/>
  <c r="J126" i="1"/>
  <c r="I126" i="1"/>
  <c r="M126" i="1" s="1"/>
  <c r="I125" i="1"/>
  <c r="M125" i="1" s="1"/>
  <c r="J125" i="1"/>
  <c r="E121" i="1"/>
  <c r="J117" i="1"/>
  <c r="I117" i="1"/>
  <c r="H117" i="1"/>
  <c r="E117" i="1"/>
  <c r="E118" i="1"/>
  <c r="I118" i="1"/>
  <c r="E116" i="1"/>
  <c r="J115" i="1"/>
  <c r="I115" i="1"/>
  <c r="E115" i="1"/>
  <c r="L109" i="1"/>
  <c r="K109" i="1"/>
  <c r="M109" i="1"/>
  <c r="K80" i="1"/>
  <c r="L98" i="1"/>
  <c r="K98" i="1"/>
  <c r="L80" i="1"/>
  <c r="L64" i="1"/>
  <c r="K64" i="1"/>
  <c r="M64" i="1" s="1"/>
  <c r="K48" i="1"/>
  <c r="L48" i="1"/>
  <c r="I116" i="1"/>
  <c r="J116" i="1"/>
  <c r="H116" i="1"/>
  <c r="L32" i="1"/>
  <c r="K32" i="1"/>
  <c r="J32" i="1"/>
  <c r="I32" i="1"/>
  <c r="E32" i="1"/>
  <c r="K17" i="1"/>
  <c r="L17" i="1"/>
  <c r="J17" i="1"/>
  <c r="H115" i="1" l="1"/>
  <c r="H118" i="1"/>
  <c r="H126" i="1"/>
  <c r="H125" i="1"/>
  <c r="M32" i="1"/>
  <c r="L112" i="1"/>
  <c r="K112" i="1"/>
  <c r="M48" i="1"/>
  <c r="M17" i="1"/>
  <c r="M80" i="1"/>
  <c r="M98" i="1"/>
  <c r="J80" i="1"/>
  <c r="J64" i="1"/>
  <c r="J48" i="1"/>
  <c r="J111" i="1" s="1"/>
  <c r="J119" i="1"/>
  <c r="I80" i="1"/>
  <c r="H80" i="1"/>
  <c r="E80" i="1"/>
  <c r="M112" i="1" l="1"/>
  <c r="M114" i="1" s="1"/>
  <c r="J122" i="1"/>
  <c r="I109" i="1" l="1"/>
  <c r="H109" i="1"/>
  <c r="H98" i="1"/>
  <c r="H64" i="1"/>
  <c r="H48" i="1"/>
  <c r="H17" i="1"/>
  <c r="H111" i="1" l="1"/>
  <c r="E98" i="1"/>
  <c r="I48" i="1" l="1"/>
  <c r="E122" i="1"/>
  <c r="I17" i="1" l="1"/>
  <c r="J107" i="1" l="1"/>
  <c r="J109" i="1" s="1"/>
  <c r="J97" i="1"/>
  <c r="I98" i="1"/>
  <c r="J118" i="1" l="1"/>
  <c r="J121" i="1"/>
  <c r="J98" i="1"/>
  <c r="E109" i="1"/>
  <c r="E48" i="1"/>
  <c r="E64" i="1"/>
  <c r="I64" i="1"/>
  <c r="I111" i="1" s="1"/>
  <c r="J113" i="1" l="1"/>
  <c r="J124" i="1"/>
  <c r="E111" i="1"/>
  <c r="E113" i="1" s="1"/>
  <c r="F121" i="1" s="1"/>
  <c r="F122" i="1" l="1"/>
  <c r="F120" i="1"/>
  <c r="H113" i="1"/>
  <c r="H124" i="1" s="1"/>
  <c r="I113" i="1"/>
  <c r="I124" i="1" s="1"/>
  <c r="M124" i="1" s="1"/>
</calcChain>
</file>

<file path=xl/sharedStrings.xml><?xml version="1.0" encoding="utf-8"?>
<sst xmlns="http://schemas.openxmlformats.org/spreadsheetml/2006/main" count="749" uniqueCount="214">
  <si>
    <t>Przedmiot</t>
  </si>
  <si>
    <t>zaliczenie</t>
  </si>
  <si>
    <t>ECTS (semestr)</t>
  </si>
  <si>
    <t>forma dydaktyczna</t>
  </si>
  <si>
    <t>typ zajęć</t>
  </si>
  <si>
    <t>ECTS (forma)</t>
  </si>
  <si>
    <t>ECTS kontaktowe</t>
  </si>
  <si>
    <t>Liczba godzin</t>
  </si>
  <si>
    <t>audytoryjne</t>
  </si>
  <si>
    <t>semestr I</t>
  </si>
  <si>
    <t>egzamin</t>
  </si>
  <si>
    <t>Razem</t>
  </si>
  <si>
    <t>Technologie informacyjne</t>
  </si>
  <si>
    <t>praktyczne</t>
  </si>
  <si>
    <t xml:space="preserve">Razem </t>
  </si>
  <si>
    <t>semestr II</t>
  </si>
  <si>
    <t>semestr III</t>
  </si>
  <si>
    <t>semestr IV</t>
  </si>
  <si>
    <t>Praktyki zawodowe</t>
  </si>
  <si>
    <t>Praktyka zawodowa</t>
  </si>
  <si>
    <t>semestr V</t>
  </si>
  <si>
    <t>semestr VI</t>
  </si>
  <si>
    <t>Ogółem Przedmioty kształcenia ogólnego</t>
  </si>
  <si>
    <t>w tym</t>
  </si>
  <si>
    <t>Ogółem Przedmioty kształcenia podstawowego</t>
  </si>
  <si>
    <t>Zajęcia praktyczne</t>
  </si>
  <si>
    <t>ćwiczenia</t>
  </si>
  <si>
    <t>Matematyka I</t>
  </si>
  <si>
    <t>Wykład, ćwiczenia</t>
  </si>
  <si>
    <t>Wykład, laboratoria</t>
  </si>
  <si>
    <t>audytoryjne, praktyczne</t>
  </si>
  <si>
    <t>Finanse i rachunkowość</t>
  </si>
  <si>
    <t>Techniki informatyczne</t>
  </si>
  <si>
    <t>Pracownia</t>
  </si>
  <si>
    <t>Wprowadzenie do techniki</t>
  </si>
  <si>
    <t>Podstawy logistyki</t>
  </si>
  <si>
    <t>Łączna Liczba godzin (forma dydatyczna, konsultacje, samokształcenie)</t>
  </si>
  <si>
    <t>Język obcy (angielski, niemiecki, rosyjski)</t>
  </si>
  <si>
    <t>przedmioty do wyboru</t>
  </si>
  <si>
    <t>Matematyka II</t>
  </si>
  <si>
    <t>Ekonomia</t>
  </si>
  <si>
    <t>Statystyka matematyczna</t>
  </si>
  <si>
    <t>Zarządzanie łańcuchem dostaw</t>
  </si>
  <si>
    <t>Infrastruktura logistyczna</t>
  </si>
  <si>
    <t>Systemy operacyjne urządzeń mobilnych</t>
  </si>
  <si>
    <t>Oprogramowanie open source w logistyce</t>
  </si>
  <si>
    <t>Wprowadzenie do badań operacyjnych</t>
  </si>
  <si>
    <t>Prognozowanie w logistyce</t>
  </si>
  <si>
    <t>Podstawy programowania</t>
  </si>
  <si>
    <t>Zintegrowane systemy zarządzania</t>
  </si>
  <si>
    <t>Inżynieria urządzeń logistycznych</t>
  </si>
  <si>
    <t>Reklama i public relations</t>
  </si>
  <si>
    <t>Negocjacje</t>
  </si>
  <si>
    <t>Logistyka zaopatrzenia</t>
  </si>
  <si>
    <t>Optymalizacja problemów logistycznych</t>
  </si>
  <si>
    <t>Systemy ekspertowe w zarządzaniu logistycznym</t>
  </si>
  <si>
    <t>Procesy i techniki produkcyjne</t>
  </si>
  <si>
    <t>Ekonomika transportu</t>
  </si>
  <si>
    <t>Logistyka produkcji</t>
  </si>
  <si>
    <t>Projektowanie procesów logistycznych</t>
  </si>
  <si>
    <t>Inżynieria systemów i analiza systemowa</t>
  </si>
  <si>
    <t>Organizacja transportu</t>
  </si>
  <si>
    <t>Spedycja</t>
  </si>
  <si>
    <t>Gospodarka magazynowa</t>
  </si>
  <si>
    <t>semestr VII</t>
  </si>
  <si>
    <t>Razem semestr I-VII</t>
  </si>
  <si>
    <t>Zarządzanie zasobami ludzkimi</t>
  </si>
  <si>
    <t>Wprowadzenie do socjologii</t>
  </si>
  <si>
    <t>Elementy automatyki transportowej</t>
  </si>
  <si>
    <t>Rachunek produktywności</t>
  </si>
  <si>
    <t>Benchmarking przedsiębiorstw</t>
  </si>
  <si>
    <t>Grafika inżynierska</t>
  </si>
  <si>
    <t>Projektowanie inżynierskie</t>
  </si>
  <si>
    <t>Technologie baz danych</t>
  </si>
  <si>
    <t>Logistyka miejska</t>
  </si>
  <si>
    <t>Teleinformatyka w logistyce</t>
  </si>
  <si>
    <t>LSI (Procesy sprzedaży)</t>
  </si>
  <si>
    <t>Logistyka dystrybucji</t>
  </si>
  <si>
    <t>Wykład</t>
  </si>
  <si>
    <t>Ochrona własności intelektualnej</t>
  </si>
  <si>
    <t>Ekologistyka</t>
  </si>
  <si>
    <t>Zarządzanie jakością w logistyce i transporcie</t>
  </si>
  <si>
    <t>Foresight technologiczny</t>
  </si>
  <si>
    <t>Prawo celne i transportowe</t>
  </si>
  <si>
    <t>Wirtualna spedycja</t>
  </si>
  <si>
    <t>Seminarium dyplomowe</t>
  </si>
  <si>
    <t>Obsługa klienta</t>
  </si>
  <si>
    <t>Innowacyjność</t>
  </si>
  <si>
    <t>Przedsiębiorczość</t>
  </si>
  <si>
    <t>Międzynarodowe procesy logistyczne przedsiębiorstw</t>
  </si>
  <si>
    <t>Praca dyplomowa inżynierska</t>
  </si>
  <si>
    <t>ECTS                (forma dydaktyczna)</t>
  </si>
  <si>
    <t>Ogółem I-VII</t>
  </si>
  <si>
    <t>Przedmioty do wyboru</t>
  </si>
  <si>
    <t>Moduły/Przedmioty kształcenia ogólnego/ podstawowego/kierunkowego/specjalnościowego</t>
  </si>
  <si>
    <t>Procesy zaopatrzenia</t>
  </si>
  <si>
    <t>Bezpieczeństwo państwa</t>
  </si>
  <si>
    <t>Ćwiczenia</t>
  </si>
  <si>
    <t>Bezpieczeństwo i higiena pracy z ergonomią</t>
  </si>
  <si>
    <t>Ogółem Przedmioty kształcenia kierunkowego i specjalnościowego</t>
  </si>
  <si>
    <t>Analiza rynku usług logistycznych i transportowych</t>
  </si>
  <si>
    <t>Systemy informatyczne w podmiotach TSL</t>
  </si>
  <si>
    <t>Technologie e-commerce</t>
  </si>
  <si>
    <t>Planowanie i modelowanie rozwoju systemów transportowych</t>
  </si>
  <si>
    <t>Handel zagraniczny</t>
  </si>
  <si>
    <t>Organizacja transakcji w handlu międzynarodowym</t>
  </si>
  <si>
    <t>Fizyka</t>
  </si>
  <si>
    <t>Bezpieczeństwo transportu i ubezpieczenia</t>
  </si>
  <si>
    <t>Zajecia praktyczne realizowane poza Uczelnią</t>
  </si>
  <si>
    <t>w tym przez pracowników etatowych dla których Uczelnia stanowi podstawowe miejsce pracy</t>
  </si>
  <si>
    <t>Zajęcia realizowane w obecności nauczyciela akademickiego</t>
  </si>
  <si>
    <t>ECTS kontaktowe - forma dydaktyczna + konsultacje</t>
  </si>
  <si>
    <t>Projektowanie kanałów dystrybucji</t>
  </si>
  <si>
    <t>ECTS forma dydaktyczna</t>
  </si>
  <si>
    <t>E</t>
  </si>
  <si>
    <t>Z</t>
  </si>
  <si>
    <t>według wyboru promotora</t>
  </si>
  <si>
    <t>Żuchowski Ireneusz</t>
  </si>
  <si>
    <t>Kośmider Tomasz</t>
  </si>
  <si>
    <t>E- pracownicy etatowych dla których Uczelnia stanowi, bądź będize stanowić podstawowe miejsce pracy</t>
  </si>
  <si>
    <t>Z- pracownicy kontraktowi (umowa zlecenie, dzieło, własna działalność gospodarcza)</t>
  </si>
  <si>
    <t>w tym zajecia realizowane przez pracowników kontraktowych (umowa zlecenie, dzieło, własna działalność gospodarcza)</t>
  </si>
  <si>
    <t>Borusiewicz Andrzej, Cwalina Krzysztof</t>
  </si>
  <si>
    <t>Klimaszewski Jarosław</t>
  </si>
  <si>
    <t>Olszewski Grzegorz</t>
  </si>
  <si>
    <t>Borusiewicz Andrzej</t>
  </si>
  <si>
    <t>Grzybowska-Brzezińska Mariola</t>
  </si>
  <si>
    <t>Goc Mateusz</t>
  </si>
  <si>
    <t>Pietras Zbigniew</t>
  </si>
  <si>
    <t>Piertas Zbigniew</t>
  </si>
  <si>
    <t>Grzegórski Jerzy</t>
  </si>
  <si>
    <t>Tułowiecki Dariusz</t>
  </si>
  <si>
    <t>Cwalina Krzysztof</t>
  </si>
  <si>
    <t>Porwisiak Henryk</t>
  </si>
  <si>
    <t>Zajęć z obszarów nauk humanistycznych</t>
  </si>
  <si>
    <t>Komunikacja społeczna</t>
  </si>
  <si>
    <t>Socjotechnika informacji</t>
  </si>
  <si>
    <t>%</t>
  </si>
  <si>
    <t>Techniczne środki transportu</t>
  </si>
  <si>
    <t>Korespondencja handlowa</t>
  </si>
  <si>
    <t>Liczba godzin forma dydaktyczna</t>
  </si>
  <si>
    <t>Liczba godzin kontaktowe</t>
  </si>
  <si>
    <t>ECTS forma dydaktyczna - wykłady, ćwiczenia, laboratoria, pracownie specjalistyczne, seminaria, zajęcia praktyczne</t>
  </si>
  <si>
    <t>MO - moduł ogólny</t>
  </si>
  <si>
    <t>MP - moduł podstawowy</t>
  </si>
  <si>
    <t>MK - moduł kierunkowy</t>
  </si>
  <si>
    <t>PW- moduł przedmiotu do wyboru</t>
  </si>
  <si>
    <t>MPPD- moduł przygotowania pracy dyplomowej</t>
  </si>
  <si>
    <t>MPZ- moduł praktyk zawodowych</t>
  </si>
  <si>
    <t>ZP – zajęcia o charakterze praktycznym</t>
  </si>
  <si>
    <t>PU – zajęcia o charakterze praktycznym realizowane poza Uczelnią</t>
  </si>
  <si>
    <t>MO, PW</t>
  </si>
  <si>
    <t>MO</t>
  </si>
  <si>
    <t>MP</t>
  </si>
  <si>
    <t>MK</t>
  </si>
  <si>
    <t>MO, ZP</t>
  </si>
  <si>
    <t>MP, ZP</t>
  </si>
  <si>
    <t>MK, ZP</t>
  </si>
  <si>
    <t>MK, PW, ZP</t>
  </si>
  <si>
    <t>MK, PW</t>
  </si>
  <si>
    <t>MK, ZP, PU</t>
  </si>
  <si>
    <t>MK, PW, ZP, PU</t>
  </si>
  <si>
    <t>MO, PW, ZP</t>
  </si>
  <si>
    <t>MPPD, PW, ZP</t>
  </si>
  <si>
    <t>MPZ, PW, ZP, PU</t>
  </si>
  <si>
    <t>E- nauczyciel akademicki</t>
  </si>
  <si>
    <t>PIERWSZY PROWADZĄCY (KOORDYNATOR PRZEDMIOTU)</t>
  </si>
  <si>
    <t>DRUGI PROWADZACY</t>
  </si>
  <si>
    <t>KADRA</t>
  </si>
  <si>
    <t>Bodzioch Mariusz</t>
  </si>
  <si>
    <t>Andrzejczyk Paweł</t>
  </si>
  <si>
    <t>Rajczakowska Ewa</t>
  </si>
  <si>
    <t>Muzyk Marcin</t>
  </si>
  <si>
    <t>Paweł Andrzejczyk</t>
  </si>
  <si>
    <t>Nowak Iwo</t>
  </si>
  <si>
    <t>Surowiecki Andrzej</t>
  </si>
  <si>
    <t>Oczeretko Edward</t>
  </si>
  <si>
    <t>Iwo Nowak</t>
  </si>
  <si>
    <t>Szkic-Czech Ewa</t>
  </si>
  <si>
    <t>Kruszyński Michał</t>
  </si>
  <si>
    <t>Chabowska- Litka Agnieszka</t>
  </si>
  <si>
    <t>Szkic - Czech Ewa</t>
  </si>
  <si>
    <t xml:space="preserve"> Paweł Andrzejczyk</t>
  </si>
  <si>
    <t>Jakubiak Piotr</t>
  </si>
  <si>
    <t>Kordonska Oleksandra</t>
  </si>
  <si>
    <t>Klimaszewski Jarosław/ Rajczakowska Ewa</t>
  </si>
  <si>
    <t>Skrodzki Igor</t>
  </si>
  <si>
    <t>Marek Zadernowski</t>
  </si>
  <si>
    <t>Logistyka I stopnia, niestacjonarne</t>
  </si>
  <si>
    <t>Pedagogika pracy</t>
  </si>
  <si>
    <t>Szumowska Izabela</t>
  </si>
  <si>
    <t>Gryglewicz-Kacerska Wanda</t>
  </si>
  <si>
    <t>Sobczyk Adam</t>
  </si>
  <si>
    <t>Dariusz Brakoniecki</t>
  </si>
  <si>
    <t>adwokat Engler -Jakubiak Aleksandra,                                          adwokat Jakubiak Piotr</t>
  </si>
  <si>
    <t>Organizacja i zarządzanie</t>
  </si>
  <si>
    <t>Savior-vivre</t>
  </si>
  <si>
    <t>Towaroznawstwo ogólne</t>
  </si>
  <si>
    <t>60 ćwiczenia</t>
  </si>
  <si>
    <t>Chmielewski Piotr</t>
  </si>
  <si>
    <t>Henryk Porwisiak</t>
  </si>
  <si>
    <t>Emilia Szantiło</t>
  </si>
  <si>
    <t>Olszewski Tadeusz</t>
  </si>
  <si>
    <t>Elżbieta Szleszyńska</t>
  </si>
  <si>
    <t>Bórawski Piotr</t>
  </si>
  <si>
    <t>Problemy kultury współczesnej</t>
  </si>
  <si>
    <t>Gawrys Janusz</t>
  </si>
  <si>
    <t>Mieloszyk Krystyna</t>
  </si>
  <si>
    <t>inż.. Łukasz Polkowski</t>
  </si>
  <si>
    <t>dr hab. Elżbieta Szymańska</t>
  </si>
  <si>
    <t>dr Grzegorz Olszewski</t>
  </si>
  <si>
    <t>dr inż. Klimaszewski Jarosław</t>
  </si>
  <si>
    <t>AI w Logistyce</t>
  </si>
  <si>
    <t>Systemy ERP/ MRP/DRP/WMS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</si>
</sst>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/>
    </xf>
    <xf numFmtId="0" fontId="1" fillId="0" borderId="31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38" xfId="0" applyBorder="1" applyAlignment="1">
      <alignment vertical="center" wrapText="1"/>
    </xf>
    <xf numFmtId="0" fontId="0" fillId="0" borderId="49" xfId="0" applyBorder="1" applyAlignment="1">
      <alignment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50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2" xfId="0" applyFont="1" applyFill="1" applyBorder="1" applyAlignment="1">
      <alignment horizontal="center" vertical="center" wrapText="1"/>
    </xf>
    <xf numFmtId="0" fontId="1" fillId="5" borderId="51" xfId="0" applyFont="1" applyFill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/>
    </xf>
    <xf numFmtId="0" fontId="1" fillId="2" borderId="22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vertical="center" wrapText="1"/>
    </xf>
    <xf numFmtId="164" fontId="1" fillId="2" borderId="41" xfId="0" applyNumberFormat="1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right"/>
    </xf>
    <xf numFmtId="0" fontId="1" fillId="2" borderId="43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42" xfId="0" applyFont="1" applyFill="1" applyBorder="1"/>
    <xf numFmtId="0" fontId="1" fillId="2" borderId="42" xfId="0" applyFont="1" applyFill="1" applyBorder="1" applyAlignment="1">
      <alignment horizontal="center"/>
    </xf>
    <xf numFmtId="0" fontId="1" fillId="2" borderId="4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right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7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right"/>
    </xf>
    <xf numFmtId="0" fontId="1" fillId="0" borderId="53" xfId="0" applyFont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10" fontId="1" fillId="0" borderId="53" xfId="0" applyNumberFormat="1" applyFont="1" applyBorder="1"/>
    <xf numFmtId="0" fontId="1" fillId="0" borderId="10" xfId="0" applyFont="1" applyBorder="1"/>
    <xf numFmtId="0" fontId="1" fillId="0" borderId="34" xfId="0" applyFont="1" applyBorder="1" applyAlignment="1">
      <alignment horizontal="center"/>
    </xf>
    <xf numFmtId="0" fontId="1" fillId="5" borderId="57" xfId="0" applyFont="1" applyFill="1" applyBorder="1" applyAlignment="1">
      <alignment horizontal="center" vertical="center" wrapText="1"/>
    </xf>
    <xf numFmtId="0" fontId="1" fillId="2" borderId="60" xfId="0" applyFont="1" applyFill="1" applyBorder="1" applyAlignment="1">
      <alignment horizontal="right"/>
    </xf>
    <xf numFmtId="0" fontId="6" fillId="0" borderId="12" xfId="0" applyFont="1" applyBorder="1" applyAlignment="1">
      <alignment horizontal="justify" vertical="center" wrapText="1"/>
    </xf>
    <xf numFmtId="0" fontId="6" fillId="0" borderId="14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justify" vertical="center" wrapText="1"/>
    </xf>
    <xf numFmtId="0" fontId="1" fillId="5" borderId="61" xfId="0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horizontal="right"/>
    </xf>
    <xf numFmtId="0" fontId="1" fillId="2" borderId="63" xfId="0" applyFont="1" applyFill="1" applyBorder="1" applyAlignment="1">
      <alignment horizontal="right"/>
    </xf>
    <xf numFmtId="0" fontId="1" fillId="0" borderId="58" xfId="0" applyFont="1" applyBorder="1" applyAlignment="1">
      <alignment horizontal="center"/>
    </xf>
    <xf numFmtId="0" fontId="1" fillId="5" borderId="64" xfId="0" applyFont="1" applyFill="1" applyBorder="1" applyAlignment="1">
      <alignment horizontal="center" vertical="center" wrapText="1"/>
    </xf>
    <xf numFmtId="0" fontId="1" fillId="5" borderId="64" xfId="0" applyFont="1" applyFill="1" applyBorder="1" applyAlignment="1">
      <alignment horizontal="center" vertical="center"/>
    </xf>
    <xf numFmtId="0" fontId="0" fillId="6" borderId="64" xfId="0" applyFill="1" applyBorder="1" applyAlignment="1">
      <alignment horizontal="center" vertical="center"/>
    </xf>
    <xf numFmtId="0" fontId="0" fillId="3" borderId="16" xfId="0" applyFill="1" applyBorder="1"/>
    <xf numFmtId="0" fontId="0" fillId="0" borderId="65" xfId="0" applyBorder="1"/>
    <xf numFmtId="0" fontId="0" fillId="0" borderId="16" xfId="0" applyBorder="1"/>
    <xf numFmtId="0" fontId="0" fillId="0" borderId="66" xfId="0" applyBorder="1"/>
    <xf numFmtId="0" fontId="7" fillId="5" borderId="59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justify" vertical="center"/>
    </xf>
    <xf numFmtId="0" fontId="7" fillId="0" borderId="33" xfId="0" applyFont="1" applyBorder="1" applyAlignment="1">
      <alignment horizontal="center" vertical="center" wrapText="1"/>
    </xf>
    <xf numFmtId="2" fontId="0" fillId="0" borderId="0" xfId="0" applyNumberFormat="1"/>
    <xf numFmtId="164" fontId="1" fillId="0" borderId="14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/>
    <xf numFmtId="164" fontId="1" fillId="0" borderId="9" xfId="0" applyNumberFormat="1" applyFont="1" applyBorder="1"/>
    <xf numFmtId="0" fontId="5" fillId="5" borderId="69" xfId="0" applyFont="1" applyFill="1" applyBorder="1" applyAlignment="1">
      <alignment horizontal="center" vertical="center" wrapText="1"/>
    </xf>
    <xf numFmtId="0" fontId="5" fillId="5" borderId="51" xfId="0" applyFont="1" applyFill="1" applyBorder="1" applyAlignment="1">
      <alignment horizontal="center" vertical="center" wrapText="1"/>
    </xf>
    <xf numFmtId="0" fontId="5" fillId="5" borderId="70" xfId="0" applyFont="1" applyFill="1" applyBorder="1" applyAlignment="1">
      <alignment horizontal="center" vertical="center" wrapText="1"/>
    </xf>
    <xf numFmtId="164" fontId="1" fillId="0" borderId="7" xfId="0" applyNumberFormat="1" applyFont="1" applyBorder="1"/>
    <xf numFmtId="0" fontId="1" fillId="0" borderId="27" xfId="0" applyFont="1" applyBorder="1"/>
    <xf numFmtId="164" fontId="1" fillId="0" borderId="1" xfId="0" applyNumberFormat="1" applyFont="1" applyBorder="1"/>
    <xf numFmtId="164" fontId="1" fillId="0" borderId="29" xfId="0" applyNumberFormat="1" applyFont="1" applyBorder="1"/>
    <xf numFmtId="0" fontId="0" fillId="0" borderId="54" xfId="0" applyBorder="1"/>
    <xf numFmtId="0" fontId="0" fillId="3" borderId="71" xfId="0" applyFill="1" applyBorder="1"/>
    <xf numFmtId="0" fontId="0" fillId="3" borderId="66" xfId="0" applyFill="1" applyBorder="1"/>
    <xf numFmtId="164" fontId="1" fillId="0" borderId="53" xfId="0" applyNumberFormat="1" applyFont="1" applyBorder="1"/>
    <xf numFmtId="0" fontId="0" fillId="3" borderId="0" xfId="0" applyFill="1"/>
    <xf numFmtId="0" fontId="1" fillId="7" borderId="14" xfId="0" applyFont="1" applyFill="1" applyBorder="1" applyAlignment="1">
      <alignment horizontal="center" vertical="center" wrapText="1"/>
    </xf>
    <xf numFmtId="164" fontId="0" fillId="0" borderId="0" xfId="0" applyNumberFormat="1"/>
    <xf numFmtId="0" fontId="1" fillId="8" borderId="14" xfId="0" applyFont="1" applyFill="1" applyBorder="1" applyAlignment="1">
      <alignment horizontal="center" vertical="center" wrapText="1"/>
    </xf>
    <xf numFmtId="0" fontId="0" fillId="0" borderId="40" xfId="0" applyBorder="1"/>
    <xf numFmtId="0" fontId="0" fillId="0" borderId="16" xfId="0" applyBorder="1" applyAlignment="1">
      <alignment wrapText="1"/>
    </xf>
    <xf numFmtId="0" fontId="1" fillId="0" borderId="58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5" borderId="72" xfId="0" applyFont="1" applyFill="1" applyBorder="1" applyAlignment="1">
      <alignment horizontal="center" vertical="center" wrapText="1"/>
    </xf>
    <xf numFmtId="0" fontId="7" fillId="5" borderId="25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 vertical="center" wrapText="1"/>
    </xf>
    <xf numFmtId="0" fontId="0" fillId="3" borderId="66" xfId="0" applyFill="1" applyBorder="1" applyAlignment="1">
      <alignment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8" borderId="12" xfId="0" applyFont="1" applyFill="1" applyBorder="1" applyAlignment="1">
      <alignment horizontal="center" vertical="center" wrapText="1"/>
    </xf>
    <xf numFmtId="0" fontId="1" fillId="8" borderId="20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/>
    </xf>
    <xf numFmtId="0" fontId="1" fillId="2" borderId="46" xfId="0" applyFont="1" applyFill="1" applyBorder="1" applyAlignment="1">
      <alignment horizontal="center" vertical="center" wrapText="1"/>
    </xf>
    <xf numFmtId="164" fontId="1" fillId="0" borderId="28" xfId="0" applyNumberFormat="1" applyFont="1" applyBorder="1"/>
    <xf numFmtId="164" fontId="1" fillId="0" borderId="30" xfId="0" applyNumberFormat="1" applyFont="1" applyBorder="1"/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/>
    <xf numFmtId="2" fontId="1" fillId="0" borderId="8" xfId="0" applyNumberFormat="1" applyFont="1" applyBorder="1"/>
    <xf numFmtId="10" fontId="1" fillId="0" borderId="8" xfId="0" applyNumberFormat="1" applyFont="1" applyBorder="1"/>
    <xf numFmtId="10" fontId="1" fillId="0" borderId="9" xfId="0" applyNumberFormat="1" applyFont="1" applyBorder="1"/>
    <xf numFmtId="0" fontId="6" fillId="0" borderId="44" xfId="0" applyFont="1" applyBorder="1" applyAlignment="1">
      <alignment horizontal="justify" vertical="center" wrapText="1"/>
    </xf>
    <xf numFmtId="0" fontId="6" fillId="0" borderId="33" xfId="0" applyFont="1" applyBorder="1" applyAlignment="1">
      <alignment horizontal="justify" vertical="center" wrapText="1"/>
    </xf>
    <xf numFmtId="0" fontId="6" fillId="0" borderId="39" xfId="0" applyFont="1" applyBorder="1" applyAlignment="1">
      <alignment horizontal="justify" vertical="center" wrapText="1"/>
    </xf>
    <xf numFmtId="0" fontId="6" fillId="0" borderId="34" xfId="0" applyFont="1" applyBorder="1" applyAlignment="1">
      <alignment horizontal="justify" vertical="center" wrapText="1"/>
    </xf>
    <xf numFmtId="0" fontId="7" fillId="5" borderId="50" xfId="0" applyFont="1" applyFill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vertical="center" wrapText="1"/>
    </xf>
    <xf numFmtId="0" fontId="1" fillId="0" borderId="73" xfId="0" applyFont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right"/>
    </xf>
    <xf numFmtId="0" fontId="0" fillId="0" borderId="40" xfId="0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/>
    </xf>
    <xf numFmtId="0" fontId="0" fillId="3" borderId="13" xfId="0" applyFill="1" applyBorder="1" applyAlignment="1">
      <alignment vertical="center" wrapText="1"/>
    </xf>
    <xf numFmtId="0" fontId="1" fillId="2" borderId="56" xfId="0" applyFont="1" applyFill="1" applyBorder="1"/>
    <xf numFmtId="0" fontId="1" fillId="5" borderId="59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/>
    </xf>
    <xf numFmtId="0" fontId="0" fillId="2" borderId="17" xfId="0" applyFill="1" applyBorder="1"/>
    <xf numFmtId="0" fontId="1" fillId="2" borderId="17" xfId="0" applyFont="1" applyFill="1" applyBorder="1"/>
    <xf numFmtId="0" fontId="1" fillId="0" borderId="4" xfId="0" applyFont="1" applyBorder="1"/>
    <xf numFmtId="0" fontId="1" fillId="0" borderId="68" xfId="0" applyFont="1" applyBorder="1"/>
    <xf numFmtId="164" fontId="1" fillId="0" borderId="44" xfId="0" applyNumberFormat="1" applyFont="1" applyBorder="1" applyAlignment="1">
      <alignment horizontal="center"/>
    </xf>
    <xf numFmtId="0" fontId="1" fillId="0" borderId="33" xfId="0" applyFont="1" applyBorder="1"/>
    <xf numFmtId="0" fontId="1" fillId="0" borderId="34" xfId="0" applyFont="1" applyBorder="1"/>
    <xf numFmtId="1" fontId="1" fillId="0" borderId="65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66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2" borderId="50" xfId="0" applyFont="1" applyFill="1" applyBorder="1" applyAlignment="1">
      <alignment horizontal="right"/>
    </xf>
    <xf numFmtId="164" fontId="1" fillId="2" borderId="42" xfId="0" applyNumberFormat="1" applyFont="1" applyFill="1" applyBorder="1" applyAlignment="1">
      <alignment horizontal="center"/>
    </xf>
    <xf numFmtId="1" fontId="1" fillId="2" borderId="43" xfId="0" applyNumberFormat="1" applyFont="1" applyFill="1" applyBorder="1" applyAlignment="1">
      <alignment horizontal="center"/>
    </xf>
    <xf numFmtId="0" fontId="1" fillId="0" borderId="74" xfId="0" applyFont="1" applyBorder="1" applyAlignment="1">
      <alignment horizontal="center" vertical="center" wrapText="1"/>
    </xf>
    <xf numFmtId="0" fontId="0" fillId="0" borderId="21" xfId="0" applyBorder="1"/>
    <xf numFmtId="1" fontId="1" fillId="2" borderId="56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/>
    <xf numFmtId="0" fontId="1" fillId="4" borderId="14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justify" vertical="center" wrapText="1"/>
    </xf>
    <xf numFmtId="0" fontId="1" fillId="0" borderId="36" xfId="0" applyFont="1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3" borderId="28" xfId="0" applyFill="1" applyBorder="1"/>
    <xf numFmtId="0" fontId="0" fillId="3" borderId="30" xfId="0" applyFill="1" applyBorder="1"/>
    <xf numFmtId="0" fontId="0" fillId="3" borderId="7" xfId="0" applyFill="1" applyBorder="1"/>
    <xf numFmtId="0" fontId="0" fillId="3" borderId="8" xfId="0" applyFill="1" applyBorder="1"/>
    <xf numFmtId="0" fontId="9" fillId="3" borderId="28" xfId="0" applyFont="1" applyFill="1" applyBorder="1"/>
    <xf numFmtId="0" fontId="0" fillId="3" borderId="9" xfId="0" applyFill="1" applyBorder="1"/>
    <xf numFmtId="0" fontId="0" fillId="0" borderId="30" xfId="0" applyBorder="1"/>
    <xf numFmtId="0" fontId="1" fillId="0" borderId="39" xfId="0" applyFont="1" applyBorder="1" applyAlignment="1">
      <alignment horizontal="center"/>
    </xf>
    <xf numFmtId="0" fontId="0" fillId="0" borderId="8" xfId="0" applyBorder="1"/>
    <xf numFmtId="0" fontId="1" fillId="0" borderId="67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7" borderId="20" xfId="0" applyFont="1" applyFill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0" fillId="3" borderId="27" xfId="0" applyFill="1" applyBorder="1"/>
    <xf numFmtId="0" fontId="0" fillId="3" borderId="28" xfId="0" applyFill="1" applyBorder="1" applyAlignment="1">
      <alignment horizontal="left" wrapText="1"/>
    </xf>
    <xf numFmtId="0" fontId="10" fillId="0" borderId="30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1" fontId="1" fillId="0" borderId="17" xfId="0" applyNumberFormat="1" applyFont="1" applyBorder="1"/>
    <xf numFmtId="0" fontId="3" fillId="0" borderId="0" xfId="0" applyFont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1" fillId="0" borderId="8" xfId="0" applyFont="1" applyBorder="1" applyAlignment="1">
      <alignment horizontal="right" wrapText="1"/>
    </xf>
    <xf numFmtId="0" fontId="1" fillId="0" borderId="6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" fillId="0" borderId="38" xfId="0" applyFont="1" applyBorder="1" applyAlignment="1">
      <alignment horizontal="right" wrapText="1"/>
    </xf>
    <xf numFmtId="0" fontId="1" fillId="0" borderId="11" xfId="0" applyFont="1" applyBorder="1" applyAlignment="1">
      <alignment horizontal="right" wrapText="1"/>
    </xf>
    <xf numFmtId="0" fontId="1" fillId="0" borderId="29" xfId="0" applyFont="1" applyBorder="1" applyAlignment="1">
      <alignment horizontal="right" wrapText="1"/>
    </xf>
    <xf numFmtId="0" fontId="1" fillId="0" borderId="68" xfId="0" applyFont="1" applyBorder="1" applyAlignment="1">
      <alignment horizontal="right" wrapText="1"/>
    </xf>
    <xf numFmtId="0" fontId="1" fillId="0" borderId="44" xfId="0" applyFont="1" applyBorder="1" applyAlignment="1">
      <alignment horizontal="right"/>
    </xf>
    <xf numFmtId="0" fontId="1" fillId="0" borderId="58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1" fillId="0" borderId="35" xfId="0" applyFont="1" applyBorder="1" applyAlignment="1">
      <alignment horizontal="right"/>
    </xf>
    <xf numFmtId="0" fontId="1" fillId="0" borderId="33" xfId="0" applyFont="1" applyBorder="1" applyAlignment="1">
      <alignment horizontal="right" wrapText="1"/>
    </xf>
    <xf numFmtId="0" fontId="1" fillId="0" borderId="35" xfId="0" applyFont="1" applyBorder="1" applyAlignment="1">
      <alignment horizontal="right" wrapText="1"/>
    </xf>
    <xf numFmtId="0" fontId="1" fillId="0" borderId="34" xfId="0" applyFont="1" applyBorder="1" applyAlignment="1">
      <alignment horizontal="right"/>
    </xf>
    <xf numFmtId="0" fontId="1" fillId="0" borderId="37" xfId="0" applyFont="1" applyBorder="1" applyAlignment="1">
      <alignment horizontal="right"/>
    </xf>
    <xf numFmtId="0" fontId="1" fillId="0" borderId="44" xfId="0" applyFont="1" applyBorder="1" applyAlignment="1">
      <alignment horizontal="center"/>
    </xf>
    <xf numFmtId="0" fontId="1" fillId="0" borderId="58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0" fillId="4" borderId="1" xfId="0" applyFill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B140"/>
  <sheetViews>
    <sheetView tabSelected="1" view="pageBreakPreview" topLeftCell="A33" zoomScale="80" zoomScaleNormal="80" zoomScaleSheetLayoutView="80" workbookViewId="0">
      <selection activeCell="G42" sqref="G42"/>
    </sheetView>
  </sheetViews>
  <sheetFormatPr defaultRowHeight="14.4" x14ac:dyDescent="0.3"/>
  <cols>
    <col min="1" max="1" width="3.88671875" customWidth="1"/>
    <col min="2" max="2" width="47" customWidth="1"/>
    <col min="3" max="3" width="10.33203125" customWidth="1"/>
    <col min="4" max="4" width="11.88671875" customWidth="1"/>
    <col min="5" max="5" width="10.5546875" style="1" customWidth="1"/>
    <col min="6" max="6" width="19" customWidth="1"/>
    <col min="7" max="7" width="27.109375" customWidth="1"/>
    <col min="8" max="8" width="12.44140625" customWidth="1"/>
    <col min="9" max="9" width="13.5546875" customWidth="1"/>
    <col min="10" max="10" width="14.88671875" customWidth="1"/>
    <col min="11" max="12" width="12.109375" customWidth="1"/>
    <col min="13" max="13" width="11.44140625" customWidth="1"/>
    <col min="14" max="14" width="32.33203125" customWidth="1"/>
    <col min="15" max="15" width="31.5546875" customWidth="1"/>
    <col min="16" max="16" width="26.109375" hidden="1" customWidth="1"/>
    <col min="17" max="17" width="2" customWidth="1"/>
    <col min="18" max="19" width="1.5546875" customWidth="1"/>
  </cols>
  <sheetData>
    <row r="1" spans="2:16" ht="18" x14ac:dyDescent="0.35">
      <c r="B1" s="2" t="s">
        <v>188</v>
      </c>
      <c r="C1" s="2"/>
    </row>
    <row r="2" spans="2:16" ht="18" x14ac:dyDescent="0.3">
      <c r="B2" s="37" t="s">
        <v>94</v>
      </c>
      <c r="C2" s="37"/>
    </row>
    <row r="3" spans="2:16" ht="16.2" thickBot="1" x14ac:dyDescent="0.35">
      <c r="B3" s="226" t="s">
        <v>9</v>
      </c>
      <c r="C3" s="226"/>
      <c r="D3" s="226"/>
      <c r="E3" s="226"/>
      <c r="F3" s="226"/>
      <c r="G3" s="226"/>
      <c r="H3" s="226"/>
      <c r="I3" s="226"/>
      <c r="J3" s="226"/>
      <c r="K3" s="128"/>
      <c r="L3" s="128"/>
    </row>
    <row r="4" spans="2:16" ht="85.5" customHeight="1" thickBot="1" x14ac:dyDescent="0.35">
      <c r="B4" s="40" t="s">
        <v>0</v>
      </c>
      <c r="C4" s="91"/>
      <c r="D4" s="94" t="s">
        <v>1</v>
      </c>
      <c r="E4" s="163" t="s">
        <v>2</v>
      </c>
      <c r="F4" s="93" t="s">
        <v>3</v>
      </c>
      <c r="G4" s="92" t="s">
        <v>4</v>
      </c>
      <c r="H4" s="94" t="s">
        <v>91</v>
      </c>
      <c r="I4" s="94" t="s">
        <v>6</v>
      </c>
      <c r="J4" s="91" t="s">
        <v>36</v>
      </c>
      <c r="K4" s="223" t="s">
        <v>78</v>
      </c>
      <c r="L4" s="224" t="s">
        <v>97</v>
      </c>
      <c r="M4" s="95" t="s">
        <v>165</v>
      </c>
      <c r="N4" s="84" t="s">
        <v>166</v>
      </c>
      <c r="O4" s="85" t="s">
        <v>167</v>
      </c>
      <c r="P4" s="86" t="s">
        <v>168</v>
      </c>
    </row>
    <row r="5" spans="2:16" ht="24.9" customHeight="1" x14ac:dyDescent="0.3">
      <c r="B5" s="143" t="s">
        <v>37</v>
      </c>
      <c r="C5" s="159" t="s">
        <v>151</v>
      </c>
      <c r="D5" s="167" t="s">
        <v>1</v>
      </c>
      <c r="E5" s="164">
        <v>2</v>
      </c>
      <c r="F5" s="6" t="s">
        <v>26</v>
      </c>
      <c r="G5" s="19" t="s">
        <v>8</v>
      </c>
      <c r="H5" s="124">
        <v>1.2</v>
      </c>
      <c r="I5" s="21">
        <v>1.4</v>
      </c>
      <c r="J5" s="21">
        <v>50</v>
      </c>
      <c r="K5" s="12"/>
      <c r="L5" s="30">
        <v>30</v>
      </c>
      <c r="M5" s="218" t="s">
        <v>114</v>
      </c>
      <c r="N5" s="208" t="s">
        <v>186</v>
      </c>
      <c r="O5" s="204"/>
      <c r="P5" s="88"/>
    </row>
    <row r="6" spans="2:16" ht="24.9" customHeight="1" x14ac:dyDescent="0.3">
      <c r="B6" s="121" t="s">
        <v>27</v>
      </c>
      <c r="C6" s="160" t="s">
        <v>152</v>
      </c>
      <c r="D6" s="134" t="s">
        <v>10</v>
      </c>
      <c r="E6" s="165">
        <v>5</v>
      </c>
      <c r="F6" s="12" t="s">
        <v>28</v>
      </c>
      <c r="G6" s="3" t="s">
        <v>8</v>
      </c>
      <c r="H6" s="217">
        <v>1.8</v>
      </c>
      <c r="I6" s="71">
        <v>2.4</v>
      </c>
      <c r="J6" s="16">
        <v>125</v>
      </c>
      <c r="K6" s="7">
        <v>30</v>
      </c>
      <c r="L6" s="20">
        <v>15</v>
      </c>
      <c r="M6" s="24" t="s">
        <v>115</v>
      </c>
      <c r="N6" s="209" t="s">
        <v>169</v>
      </c>
      <c r="O6" s="205" t="s">
        <v>199</v>
      </c>
      <c r="P6" s="89"/>
    </row>
    <row r="7" spans="2:16" ht="24.9" customHeight="1" x14ac:dyDescent="0.3">
      <c r="B7" s="144" t="s">
        <v>40</v>
      </c>
      <c r="C7" s="160" t="s">
        <v>152</v>
      </c>
      <c r="D7" s="134" t="s">
        <v>10</v>
      </c>
      <c r="E7" s="17">
        <v>5</v>
      </c>
      <c r="F7" s="7" t="s">
        <v>29</v>
      </c>
      <c r="G7" s="3" t="s">
        <v>8</v>
      </c>
      <c r="H7" s="134">
        <v>1.2</v>
      </c>
      <c r="I7" s="35">
        <v>2</v>
      </c>
      <c r="J7" s="16">
        <v>125</v>
      </c>
      <c r="K7" s="7">
        <v>30</v>
      </c>
      <c r="L7" s="20"/>
      <c r="M7" s="24" t="s">
        <v>114</v>
      </c>
      <c r="N7" s="209" t="s">
        <v>117</v>
      </c>
      <c r="O7" s="206"/>
      <c r="P7" s="89"/>
    </row>
    <row r="8" spans="2:16" ht="24.9" customHeight="1" x14ac:dyDescent="0.3">
      <c r="B8" s="145" t="s">
        <v>195</v>
      </c>
      <c r="C8" s="160" t="s">
        <v>153</v>
      </c>
      <c r="D8" s="134" t="s">
        <v>10</v>
      </c>
      <c r="E8" s="17">
        <v>4</v>
      </c>
      <c r="F8" s="7" t="s">
        <v>28</v>
      </c>
      <c r="G8" s="3" t="s">
        <v>8</v>
      </c>
      <c r="H8" s="134">
        <v>2</v>
      </c>
      <c r="I8" s="16">
        <v>2.8</v>
      </c>
      <c r="J8" s="16">
        <v>100</v>
      </c>
      <c r="K8" s="7">
        <v>20</v>
      </c>
      <c r="L8" s="20">
        <v>30</v>
      </c>
      <c r="M8" s="24" t="s">
        <v>114</v>
      </c>
      <c r="N8" s="209" t="s">
        <v>117</v>
      </c>
      <c r="O8" s="206" t="s">
        <v>124</v>
      </c>
      <c r="P8" s="87" t="s">
        <v>124</v>
      </c>
    </row>
    <row r="9" spans="2:16" ht="24.9" customHeight="1" x14ac:dyDescent="0.3">
      <c r="B9" s="145" t="s">
        <v>41</v>
      </c>
      <c r="C9" s="160" t="s">
        <v>153</v>
      </c>
      <c r="D9" s="134" t="s">
        <v>10</v>
      </c>
      <c r="E9" s="17">
        <v>4</v>
      </c>
      <c r="F9" s="7" t="s">
        <v>28</v>
      </c>
      <c r="G9" s="3" t="s">
        <v>8</v>
      </c>
      <c r="H9" s="134">
        <v>1.2</v>
      </c>
      <c r="I9" s="16">
        <v>1.8</v>
      </c>
      <c r="J9" s="16">
        <v>100</v>
      </c>
      <c r="K9" s="7">
        <v>15</v>
      </c>
      <c r="L9" s="20">
        <v>15</v>
      </c>
      <c r="M9" s="24" t="s">
        <v>114</v>
      </c>
      <c r="N9" s="214" t="s">
        <v>127</v>
      </c>
      <c r="O9" s="205" t="s">
        <v>203</v>
      </c>
      <c r="P9" s="87" t="s">
        <v>117</v>
      </c>
    </row>
    <row r="10" spans="2:16" ht="29.25" customHeight="1" x14ac:dyDescent="0.3">
      <c r="B10" s="145" t="s">
        <v>32</v>
      </c>
      <c r="C10" s="160" t="s">
        <v>152</v>
      </c>
      <c r="D10" s="134" t="s">
        <v>1</v>
      </c>
      <c r="E10" s="17">
        <v>2</v>
      </c>
      <c r="F10" s="7" t="s">
        <v>33</v>
      </c>
      <c r="G10" s="3" t="s">
        <v>13</v>
      </c>
      <c r="H10" s="134">
        <v>0.8</v>
      </c>
      <c r="I10" s="16">
        <v>1.2</v>
      </c>
      <c r="J10" s="16">
        <v>50</v>
      </c>
      <c r="K10" s="7">
        <v>5</v>
      </c>
      <c r="L10" s="20">
        <v>15</v>
      </c>
      <c r="M10" s="24" t="s">
        <v>114</v>
      </c>
      <c r="N10" s="209" t="s">
        <v>125</v>
      </c>
      <c r="O10" s="205" t="s">
        <v>132</v>
      </c>
      <c r="P10" s="123" t="s">
        <v>122</v>
      </c>
    </row>
    <row r="11" spans="2:16" ht="29.25" customHeight="1" x14ac:dyDescent="0.3">
      <c r="B11" s="146" t="s">
        <v>34</v>
      </c>
      <c r="C11" s="160"/>
      <c r="D11" s="134" t="s">
        <v>1</v>
      </c>
      <c r="E11" s="17">
        <v>2</v>
      </c>
      <c r="F11" s="7" t="s">
        <v>33</v>
      </c>
      <c r="G11" s="3" t="s">
        <v>13</v>
      </c>
      <c r="H11" s="119">
        <v>0.8</v>
      </c>
      <c r="I11" s="16">
        <v>1.2</v>
      </c>
      <c r="J11" s="16">
        <v>50</v>
      </c>
      <c r="K11" s="7">
        <v>10</v>
      </c>
      <c r="L11" s="20">
        <v>10</v>
      </c>
      <c r="M11" s="24" t="s">
        <v>115</v>
      </c>
      <c r="N11" s="209" t="s">
        <v>206</v>
      </c>
      <c r="O11" s="205"/>
      <c r="P11" s="123"/>
    </row>
    <row r="12" spans="2:16" ht="24.9" customHeight="1" x14ac:dyDescent="0.3">
      <c r="B12" s="147" t="s">
        <v>136</v>
      </c>
      <c r="C12" s="160" t="s">
        <v>152</v>
      </c>
      <c r="D12" s="134" t="s">
        <v>1</v>
      </c>
      <c r="E12" s="17">
        <v>2</v>
      </c>
      <c r="F12" s="7" t="s">
        <v>26</v>
      </c>
      <c r="G12" s="3" t="s">
        <v>13</v>
      </c>
      <c r="H12" s="134">
        <v>0.8</v>
      </c>
      <c r="I12" s="16">
        <v>1.2</v>
      </c>
      <c r="J12" s="16">
        <v>50</v>
      </c>
      <c r="K12" s="7">
        <v>20</v>
      </c>
      <c r="L12" s="20"/>
      <c r="M12" s="24" t="s">
        <v>115</v>
      </c>
      <c r="N12" s="209" t="s">
        <v>200</v>
      </c>
      <c r="O12" s="205"/>
      <c r="P12" s="89" t="s">
        <v>171</v>
      </c>
    </row>
    <row r="13" spans="2:16" ht="24.9" customHeight="1" x14ac:dyDescent="0.3">
      <c r="B13" s="148" t="s">
        <v>135</v>
      </c>
      <c r="C13" s="161"/>
      <c r="D13" s="135"/>
      <c r="E13" s="33"/>
      <c r="F13" s="18"/>
      <c r="G13" s="4"/>
      <c r="H13" s="135"/>
      <c r="I13" s="52"/>
      <c r="J13" s="52"/>
      <c r="K13" s="7"/>
      <c r="L13" s="20"/>
      <c r="M13" s="24" t="s">
        <v>114</v>
      </c>
      <c r="N13" s="209"/>
      <c r="O13" s="205"/>
      <c r="P13" s="122"/>
    </row>
    <row r="14" spans="2:16" ht="24.9" customHeight="1" x14ac:dyDescent="0.3">
      <c r="B14" s="148" t="s">
        <v>205</v>
      </c>
      <c r="C14" s="161"/>
      <c r="D14" s="134" t="s">
        <v>1</v>
      </c>
      <c r="E14" s="33">
        <v>2</v>
      </c>
      <c r="F14" s="7" t="s">
        <v>26</v>
      </c>
      <c r="G14" s="3" t="s">
        <v>13</v>
      </c>
      <c r="H14" s="119">
        <v>0.8</v>
      </c>
      <c r="I14" s="16">
        <v>1.2</v>
      </c>
      <c r="J14" s="16">
        <v>50</v>
      </c>
      <c r="K14" s="7">
        <v>20</v>
      </c>
      <c r="L14" s="20"/>
      <c r="M14" s="24" t="s">
        <v>115</v>
      </c>
      <c r="N14" s="209" t="s">
        <v>201</v>
      </c>
      <c r="O14" s="205"/>
      <c r="P14" s="122"/>
    </row>
    <row r="15" spans="2:16" ht="24.9" customHeight="1" x14ac:dyDescent="0.3">
      <c r="B15" s="201" t="s">
        <v>196</v>
      </c>
      <c r="C15" s="161"/>
      <c r="D15" s="135"/>
      <c r="E15" s="33"/>
      <c r="F15" s="18"/>
      <c r="G15" s="4"/>
      <c r="H15" s="135"/>
      <c r="I15" s="52"/>
      <c r="J15" s="52"/>
      <c r="K15" s="18"/>
      <c r="L15" s="49"/>
      <c r="M15" s="213" t="s">
        <v>114</v>
      </c>
      <c r="N15" s="209"/>
      <c r="O15" s="205"/>
      <c r="P15" s="122"/>
    </row>
    <row r="16" spans="2:16" ht="24.9" customHeight="1" thickBot="1" x14ac:dyDescent="0.35">
      <c r="B16" s="149" t="s">
        <v>35</v>
      </c>
      <c r="C16" s="162" t="s">
        <v>154</v>
      </c>
      <c r="D16" s="168" t="s">
        <v>1</v>
      </c>
      <c r="E16" s="26">
        <v>2</v>
      </c>
      <c r="F16" s="31" t="s">
        <v>28</v>
      </c>
      <c r="G16" s="125" t="s">
        <v>30</v>
      </c>
      <c r="H16" s="27">
        <v>1</v>
      </c>
      <c r="I16" s="126">
        <v>1.6</v>
      </c>
      <c r="J16" s="126">
        <v>50</v>
      </c>
      <c r="K16" s="31">
        <v>10</v>
      </c>
      <c r="L16" s="32">
        <v>15</v>
      </c>
      <c r="M16" s="74" t="s">
        <v>114</v>
      </c>
      <c r="N16" s="211" t="s">
        <v>123</v>
      </c>
      <c r="O16" s="207"/>
      <c r="P16" s="90" t="s">
        <v>123</v>
      </c>
    </row>
    <row r="17" spans="2:16" ht="15" thickBot="1" x14ac:dyDescent="0.35">
      <c r="B17" s="53" t="s">
        <v>11</v>
      </c>
      <c r="C17" s="76"/>
      <c r="D17" s="169"/>
      <c r="E17" s="166">
        <f>SUM(E5:E16)</f>
        <v>30</v>
      </c>
      <c r="F17" s="55"/>
      <c r="G17" s="56"/>
      <c r="H17" s="57">
        <f>SUM(H5:H16)</f>
        <v>11.600000000000003</v>
      </c>
      <c r="I17" s="57">
        <f>SUM(I5:I16)</f>
        <v>16.799999999999997</v>
      </c>
      <c r="J17" s="197">
        <f>SUM(J5:J16)</f>
        <v>750</v>
      </c>
      <c r="K17" s="197">
        <f>SUM(K5:K16)</f>
        <v>160</v>
      </c>
      <c r="L17" s="197">
        <f>SUM(L5:L16)</f>
        <v>130</v>
      </c>
      <c r="M17" s="199">
        <f>SUM(K17:L17)</f>
        <v>290</v>
      </c>
    </row>
    <row r="18" spans="2:16" ht="16.2" thickBot="1" x14ac:dyDescent="0.35">
      <c r="B18" s="231" t="s">
        <v>15</v>
      </c>
      <c r="C18" s="232"/>
      <c r="D18" s="234"/>
      <c r="E18" s="234"/>
      <c r="F18" s="234"/>
      <c r="G18" s="234"/>
      <c r="H18" s="234"/>
      <c r="I18" s="234"/>
      <c r="J18" s="235"/>
      <c r="K18" s="128"/>
      <c r="L18" s="128"/>
      <c r="M18" s="98"/>
    </row>
    <row r="19" spans="2:16" ht="29.1" customHeight="1" thickBot="1" x14ac:dyDescent="0.35">
      <c r="B19" s="43" t="s">
        <v>0</v>
      </c>
      <c r="C19" s="80"/>
      <c r="D19" s="40" t="s">
        <v>1</v>
      </c>
      <c r="E19" s="46" t="s">
        <v>2</v>
      </c>
      <c r="F19" s="45" t="s">
        <v>3</v>
      </c>
      <c r="G19" s="42" t="s">
        <v>4</v>
      </c>
      <c r="H19" s="46" t="s">
        <v>5</v>
      </c>
      <c r="I19" s="44" t="s">
        <v>6</v>
      </c>
      <c r="J19" s="80" t="s">
        <v>7</v>
      </c>
      <c r="K19" s="94" t="s">
        <v>78</v>
      </c>
      <c r="L19" s="130" t="s">
        <v>97</v>
      </c>
      <c r="M19" s="98"/>
    </row>
    <row r="20" spans="2:16" ht="24.9" customHeight="1" x14ac:dyDescent="0.3">
      <c r="B20" s="34" t="s">
        <v>37</v>
      </c>
      <c r="C20" s="77" t="s">
        <v>151</v>
      </c>
      <c r="D20" s="71" t="s">
        <v>1</v>
      </c>
      <c r="E20" s="9">
        <v>2</v>
      </c>
      <c r="F20" s="29" t="s">
        <v>26</v>
      </c>
      <c r="G20" s="3" t="s">
        <v>8</v>
      </c>
      <c r="H20" s="9">
        <v>1.2</v>
      </c>
      <c r="I20" s="25">
        <v>1.4</v>
      </c>
      <c r="J20" s="9">
        <v>50</v>
      </c>
      <c r="K20" s="29"/>
      <c r="L20" s="195">
        <v>30</v>
      </c>
      <c r="M20" s="218" t="s">
        <v>114</v>
      </c>
      <c r="N20" s="208" t="s">
        <v>186</v>
      </c>
      <c r="O20" s="204" t="s">
        <v>190</v>
      </c>
      <c r="P20" s="88"/>
    </row>
    <row r="21" spans="2:16" ht="24.9" customHeight="1" x14ac:dyDescent="0.3">
      <c r="B21" s="22" t="s">
        <v>189</v>
      </c>
      <c r="C21" s="78" t="s">
        <v>151</v>
      </c>
      <c r="D21" s="16" t="s">
        <v>1</v>
      </c>
      <c r="E21" s="134">
        <v>2</v>
      </c>
      <c r="F21" s="5" t="s">
        <v>78</v>
      </c>
      <c r="G21" s="20" t="s">
        <v>8</v>
      </c>
      <c r="H21" s="119">
        <v>0.8</v>
      </c>
      <c r="I21" s="16">
        <v>1.2</v>
      </c>
      <c r="J21" s="11">
        <v>50</v>
      </c>
      <c r="K21" s="5">
        <v>20</v>
      </c>
      <c r="L21" s="3"/>
      <c r="M21" s="24" t="s">
        <v>115</v>
      </c>
      <c r="N21" s="209" t="s">
        <v>202</v>
      </c>
      <c r="O21" s="206"/>
      <c r="P21" s="196"/>
    </row>
    <row r="22" spans="2:16" ht="24.9" customHeight="1" x14ac:dyDescent="0.3">
      <c r="B22" s="22" t="s">
        <v>67</v>
      </c>
      <c r="C22" s="78" t="s">
        <v>151</v>
      </c>
      <c r="D22" s="16"/>
      <c r="E22" s="134"/>
      <c r="F22" s="5"/>
      <c r="G22" s="20"/>
      <c r="H22" s="17"/>
      <c r="I22" s="16"/>
      <c r="J22" s="11"/>
      <c r="K22" s="5"/>
      <c r="L22" s="3"/>
      <c r="M22" s="24" t="s">
        <v>115</v>
      </c>
      <c r="N22" s="209" t="s">
        <v>131</v>
      </c>
      <c r="O22" s="205"/>
      <c r="P22" s="196"/>
    </row>
    <row r="23" spans="2:16" ht="24.9" customHeight="1" x14ac:dyDescent="0.3">
      <c r="B23" s="23" t="s">
        <v>39</v>
      </c>
      <c r="C23" s="78" t="s">
        <v>153</v>
      </c>
      <c r="D23" s="35" t="s">
        <v>10</v>
      </c>
      <c r="E23" s="11">
        <v>4</v>
      </c>
      <c r="F23" s="5" t="s">
        <v>28</v>
      </c>
      <c r="G23" s="3" t="s">
        <v>8</v>
      </c>
      <c r="H23" s="119">
        <v>1.8</v>
      </c>
      <c r="I23" s="35">
        <v>2.4</v>
      </c>
      <c r="J23" s="11">
        <v>100</v>
      </c>
      <c r="K23" s="5">
        <v>15</v>
      </c>
      <c r="L23" s="3">
        <v>30</v>
      </c>
      <c r="M23" s="24" t="s">
        <v>115</v>
      </c>
      <c r="N23" s="209" t="s">
        <v>169</v>
      </c>
      <c r="O23" s="205" t="s">
        <v>199</v>
      </c>
      <c r="P23" s="89"/>
    </row>
    <row r="24" spans="2:16" ht="24.9" customHeight="1" x14ac:dyDescent="0.3">
      <c r="B24" s="23" t="s">
        <v>106</v>
      </c>
      <c r="C24" s="78" t="s">
        <v>153</v>
      </c>
      <c r="D24" s="35" t="s">
        <v>10</v>
      </c>
      <c r="E24" s="215">
        <v>4</v>
      </c>
      <c r="F24" s="5" t="s">
        <v>28</v>
      </c>
      <c r="G24" s="3" t="s">
        <v>8</v>
      </c>
      <c r="H24" s="119">
        <f>(K24+L24)/25</f>
        <v>1.8</v>
      </c>
      <c r="I24" s="35">
        <v>2.4</v>
      </c>
      <c r="J24" s="11">
        <v>100</v>
      </c>
      <c r="K24" s="5">
        <v>30</v>
      </c>
      <c r="L24" s="3">
        <v>15</v>
      </c>
      <c r="M24" s="24" t="s">
        <v>115</v>
      </c>
      <c r="N24" s="209" t="s">
        <v>207</v>
      </c>
      <c r="O24" s="205" t="s">
        <v>199</v>
      </c>
      <c r="P24" s="89" t="s">
        <v>117</v>
      </c>
    </row>
    <row r="25" spans="2:16" ht="24.9" customHeight="1" x14ac:dyDescent="0.3">
      <c r="B25" s="16" t="s">
        <v>48</v>
      </c>
      <c r="C25" s="78" t="s">
        <v>157</v>
      </c>
      <c r="D25" s="35" t="s">
        <v>10</v>
      </c>
      <c r="E25" s="11">
        <v>4</v>
      </c>
      <c r="F25" s="5" t="s">
        <v>28</v>
      </c>
      <c r="G25" s="20" t="s">
        <v>30</v>
      </c>
      <c r="H25" s="134">
        <f t="shared" ref="H25:H31" si="0">(K25+L25)/25</f>
        <v>1.4</v>
      </c>
      <c r="I25" s="11">
        <v>2</v>
      </c>
      <c r="J25" s="16">
        <v>100</v>
      </c>
      <c r="K25" s="7">
        <v>15</v>
      </c>
      <c r="L25" s="3">
        <v>20</v>
      </c>
      <c r="M25" s="24" t="s">
        <v>114</v>
      </c>
      <c r="N25" s="209" t="s">
        <v>176</v>
      </c>
      <c r="O25" s="205"/>
      <c r="P25" s="89"/>
    </row>
    <row r="26" spans="2:16" ht="24.9" customHeight="1" x14ac:dyDescent="0.3">
      <c r="B26" s="24" t="s">
        <v>12</v>
      </c>
      <c r="C26" s="78" t="s">
        <v>153</v>
      </c>
      <c r="D26" s="35" t="s">
        <v>1</v>
      </c>
      <c r="E26" s="11">
        <v>2</v>
      </c>
      <c r="F26" s="5" t="s">
        <v>26</v>
      </c>
      <c r="G26" s="3" t="s">
        <v>13</v>
      </c>
      <c r="H26" s="134">
        <f t="shared" si="0"/>
        <v>0.6</v>
      </c>
      <c r="I26" s="16">
        <v>1.2</v>
      </c>
      <c r="J26" s="11">
        <v>50</v>
      </c>
      <c r="K26" s="5"/>
      <c r="L26" s="3">
        <v>15</v>
      </c>
      <c r="M26" s="24" t="s">
        <v>114</v>
      </c>
      <c r="N26" s="209" t="s">
        <v>125</v>
      </c>
      <c r="O26" s="205" t="s">
        <v>208</v>
      </c>
      <c r="P26" s="89" t="s">
        <v>125</v>
      </c>
    </row>
    <row r="27" spans="2:16" ht="24.9" customHeight="1" x14ac:dyDescent="0.3">
      <c r="B27" s="24" t="s">
        <v>42</v>
      </c>
      <c r="C27" s="78" t="s">
        <v>155</v>
      </c>
      <c r="D27" s="35" t="s">
        <v>1</v>
      </c>
      <c r="E27" s="11">
        <v>3</v>
      </c>
      <c r="F27" s="5" t="s">
        <v>28</v>
      </c>
      <c r="G27" s="3" t="s">
        <v>30</v>
      </c>
      <c r="H27" s="134">
        <f t="shared" si="0"/>
        <v>1</v>
      </c>
      <c r="I27" s="17">
        <v>1.8</v>
      </c>
      <c r="J27" s="11">
        <v>75</v>
      </c>
      <c r="K27" s="5">
        <v>10</v>
      </c>
      <c r="L27" s="3">
        <v>15</v>
      </c>
      <c r="M27" s="24" t="s">
        <v>114</v>
      </c>
      <c r="N27" s="209" t="s">
        <v>209</v>
      </c>
      <c r="O27" s="206" t="s">
        <v>210</v>
      </c>
      <c r="P27" s="89" t="s">
        <v>173</v>
      </c>
    </row>
    <row r="28" spans="2:16" ht="24.9" customHeight="1" x14ac:dyDescent="0.3">
      <c r="B28" s="24" t="s">
        <v>43</v>
      </c>
      <c r="C28" s="78" t="s">
        <v>156</v>
      </c>
      <c r="D28" s="35" t="s">
        <v>1</v>
      </c>
      <c r="E28" s="11">
        <v>3</v>
      </c>
      <c r="F28" s="5" t="s">
        <v>28</v>
      </c>
      <c r="G28" s="3" t="s">
        <v>30</v>
      </c>
      <c r="H28" s="134">
        <f t="shared" si="0"/>
        <v>1</v>
      </c>
      <c r="I28" s="17">
        <v>1.8</v>
      </c>
      <c r="J28" s="11">
        <v>75</v>
      </c>
      <c r="K28" s="5">
        <v>10</v>
      </c>
      <c r="L28" s="3">
        <v>15</v>
      </c>
      <c r="M28" s="24" t="s">
        <v>114</v>
      </c>
      <c r="N28" s="209" t="s">
        <v>211</v>
      </c>
      <c r="O28" s="210"/>
      <c r="P28" s="89" t="s">
        <v>174</v>
      </c>
    </row>
    <row r="29" spans="2:16" ht="24.9" customHeight="1" x14ac:dyDescent="0.3">
      <c r="B29" s="28" t="s">
        <v>45</v>
      </c>
      <c r="C29" s="78" t="s">
        <v>156</v>
      </c>
      <c r="D29" s="35" t="s">
        <v>1</v>
      </c>
      <c r="E29" s="11">
        <v>3</v>
      </c>
      <c r="F29" s="5" t="s">
        <v>28</v>
      </c>
      <c r="G29" s="3" t="s">
        <v>30</v>
      </c>
      <c r="H29" s="134">
        <f t="shared" si="0"/>
        <v>1</v>
      </c>
      <c r="I29" s="17">
        <v>1.8</v>
      </c>
      <c r="J29" s="11">
        <v>75</v>
      </c>
      <c r="K29" s="5">
        <v>10</v>
      </c>
      <c r="L29" s="3">
        <v>15</v>
      </c>
      <c r="M29" s="24" t="s">
        <v>114</v>
      </c>
      <c r="N29" s="209" t="s">
        <v>125</v>
      </c>
      <c r="O29" s="205" t="s">
        <v>132</v>
      </c>
      <c r="P29" s="89"/>
    </row>
    <row r="30" spans="2:16" ht="24.9" customHeight="1" x14ac:dyDescent="0.3">
      <c r="B30" s="28" t="s">
        <v>44</v>
      </c>
      <c r="C30" s="78" t="s">
        <v>156</v>
      </c>
      <c r="D30" s="35"/>
      <c r="E30" s="11"/>
      <c r="F30" s="5"/>
      <c r="G30" s="3"/>
      <c r="H30" s="134"/>
      <c r="I30" s="17"/>
      <c r="J30" s="11"/>
      <c r="K30" s="5"/>
      <c r="L30" s="3"/>
      <c r="M30" s="24" t="s">
        <v>114</v>
      </c>
      <c r="N30" s="209" t="s">
        <v>192</v>
      </c>
      <c r="O30" s="205"/>
      <c r="P30" s="89" t="s">
        <v>132</v>
      </c>
    </row>
    <row r="31" spans="2:16" ht="24.9" customHeight="1" thickBot="1" x14ac:dyDescent="0.35">
      <c r="B31" s="16" t="s">
        <v>50</v>
      </c>
      <c r="C31" s="78" t="s">
        <v>158</v>
      </c>
      <c r="D31" s="35" t="s">
        <v>1</v>
      </c>
      <c r="E31" s="216">
        <v>3</v>
      </c>
      <c r="F31" s="5" t="s">
        <v>28</v>
      </c>
      <c r="G31" s="20" t="s">
        <v>30</v>
      </c>
      <c r="H31" s="134">
        <f t="shared" si="0"/>
        <v>1</v>
      </c>
      <c r="I31" s="16">
        <v>1.8</v>
      </c>
      <c r="J31" s="27">
        <v>75</v>
      </c>
      <c r="K31" s="5">
        <v>10</v>
      </c>
      <c r="L31" s="3">
        <v>15</v>
      </c>
      <c r="M31" s="74" t="s">
        <v>114</v>
      </c>
      <c r="N31" s="211" t="s">
        <v>123</v>
      </c>
      <c r="O31" s="212"/>
      <c r="P31" s="90"/>
    </row>
    <row r="32" spans="2:16" ht="15" thickBot="1" x14ac:dyDescent="0.35">
      <c r="B32" s="58" t="s">
        <v>11</v>
      </c>
      <c r="C32" s="81"/>
      <c r="D32" s="169"/>
      <c r="E32" s="61">
        <f>SUM(E20:E31)</f>
        <v>30</v>
      </c>
      <c r="F32" s="54"/>
      <c r="G32" s="60"/>
      <c r="H32" s="59">
        <f>SUM(H20:H31)</f>
        <v>11.6</v>
      </c>
      <c r="I32" s="59">
        <f>SUM(I20:I31)</f>
        <v>17.8</v>
      </c>
      <c r="J32" s="150">
        <f>SUM(J20:J31)</f>
        <v>750</v>
      </c>
      <c r="K32" s="59">
        <f>SUM(K20:K31)</f>
        <v>120</v>
      </c>
      <c r="L32" s="59">
        <f>SUM(L20:L31)</f>
        <v>170</v>
      </c>
      <c r="M32" s="199">
        <f>SUM(K32:L32)</f>
        <v>290</v>
      </c>
      <c r="N32" s="118"/>
    </row>
    <row r="33" spans="2:24" ht="16.2" thickBot="1" x14ac:dyDescent="0.35">
      <c r="B33" s="227" t="s">
        <v>16</v>
      </c>
      <c r="C33" s="228"/>
      <c r="D33" s="229"/>
      <c r="E33" s="229"/>
      <c r="F33" s="229"/>
      <c r="G33" s="229"/>
      <c r="H33" s="229"/>
      <c r="I33" s="229"/>
      <c r="J33" s="230"/>
      <c r="K33" s="128"/>
      <c r="L33" s="128"/>
    </row>
    <row r="34" spans="2:24" ht="29.4" thickBot="1" x14ac:dyDescent="0.35">
      <c r="B34" s="43" t="s">
        <v>0</v>
      </c>
      <c r="C34" s="80"/>
      <c r="D34" s="40" t="s">
        <v>1</v>
      </c>
      <c r="E34" s="46" t="s">
        <v>2</v>
      </c>
      <c r="F34" s="41" t="s">
        <v>3</v>
      </c>
      <c r="G34" s="42" t="s">
        <v>4</v>
      </c>
      <c r="H34" s="44" t="s">
        <v>5</v>
      </c>
      <c r="I34" s="40" t="s">
        <v>6</v>
      </c>
      <c r="J34" s="43" t="s">
        <v>7</v>
      </c>
      <c r="K34" s="94" t="s">
        <v>78</v>
      </c>
      <c r="L34" s="130" t="s">
        <v>97</v>
      </c>
      <c r="X34" s="118"/>
    </row>
    <row r="35" spans="2:24" ht="24.9" customHeight="1" x14ac:dyDescent="0.3">
      <c r="B35" s="34" t="s">
        <v>37</v>
      </c>
      <c r="C35" s="77" t="s">
        <v>151</v>
      </c>
      <c r="D35" s="127" t="s">
        <v>1</v>
      </c>
      <c r="E35" s="14">
        <v>2</v>
      </c>
      <c r="F35" s="12" t="s">
        <v>26</v>
      </c>
      <c r="G35" s="20" t="s">
        <v>8</v>
      </c>
      <c r="H35" s="134">
        <f t="shared" ref="H35:H37" si="1">(K35+L35)/25</f>
        <v>1.2</v>
      </c>
      <c r="I35" s="13">
        <v>1.4</v>
      </c>
      <c r="J35" s="15">
        <v>50</v>
      </c>
      <c r="K35" s="6"/>
      <c r="L35" s="8">
        <v>30</v>
      </c>
      <c r="M35" s="218" t="s">
        <v>114</v>
      </c>
      <c r="N35" s="208" t="s">
        <v>186</v>
      </c>
      <c r="O35" s="204" t="s">
        <v>190</v>
      </c>
      <c r="P35" s="88"/>
      <c r="X35" s="118"/>
    </row>
    <row r="36" spans="2:24" ht="24.9" customHeight="1" x14ac:dyDescent="0.3">
      <c r="B36" s="16" t="s">
        <v>46</v>
      </c>
      <c r="C36" s="78" t="s">
        <v>156</v>
      </c>
      <c r="D36" s="134" t="s">
        <v>10</v>
      </c>
      <c r="E36" s="14">
        <v>5</v>
      </c>
      <c r="F36" s="7" t="s">
        <v>28</v>
      </c>
      <c r="G36" s="20" t="s">
        <v>30</v>
      </c>
      <c r="H36" s="134">
        <f t="shared" si="1"/>
        <v>1.2</v>
      </c>
      <c r="I36" s="104">
        <v>2</v>
      </c>
      <c r="J36" s="16">
        <v>125</v>
      </c>
      <c r="K36" s="7">
        <v>10</v>
      </c>
      <c r="L36" s="3">
        <v>20</v>
      </c>
      <c r="M36" s="24" t="s">
        <v>114</v>
      </c>
      <c r="N36" s="209" t="s">
        <v>178</v>
      </c>
      <c r="O36" s="206"/>
      <c r="P36" s="89" t="s">
        <v>177</v>
      </c>
    </row>
    <row r="37" spans="2:24" ht="24.9" customHeight="1" x14ac:dyDescent="0.3">
      <c r="B37" s="16" t="s">
        <v>47</v>
      </c>
      <c r="C37" s="78" t="s">
        <v>151</v>
      </c>
      <c r="D37" s="134" t="s">
        <v>10</v>
      </c>
      <c r="E37" s="14">
        <v>5</v>
      </c>
      <c r="F37" s="7" t="s">
        <v>28</v>
      </c>
      <c r="G37" s="20" t="s">
        <v>30</v>
      </c>
      <c r="H37" s="134">
        <f t="shared" si="1"/>
        <v>1.4</v>
      </c>
      <c r="I37" s="11">
        <v>2.2000000000000002</v>
      </c>
      <c r="J37" s="16">
        <v>125</v>
      </c>
      <c r="K37" s="7">
        <v>15</v>
      </c>
      <c r="L37" s="3">
        <v>20</v>
      </c>
      <c r="M37" s="24" t="s">
        <v>114</v>
      </c>
      <c r="N37" s="209" t="s">
        <v>123</v>
      </c>
      <c r="O37" s="206"/>
      <c r="P37" s="89" t="s">
        <v>173</v>
      </c>
    </row>
    <row r="38" spans="2:24" ht="24.9" customHeight="1" x14ac:dyDescent="0.3">
      <c r="B38" s="23" t="s">
        <v>31</v>
      </c>
      <c r="C38" s="78" t="s">
        <v>153</v>
      </c>
      <c r="D38" s="134" t="s">
        <v>10</v>
      </c>
      <c r="E38" s="10">
        <v>5</v>
      </c>
      <c r="F38" s="5" t="s">
        <v>28</v>
      </c>
      <c r="G38" s="3" t="s">
        <v>8</v>
      </c>
      <c r="H38" s="119">
        <f>(K38+L38)/25</f>
        <v>1.4</v>
      </c>
      <c r="I38" s="17">
        <v>2.2000000000000002</v>
      </c>
      <c r="J38" s="11">
        <v>125</v>
      </c>
      <c r="K38" s="5">
        <v>15</v>
      </c>
      <c r="L38" s="3">
        <v>20</v>
      </c>
      <c r="M38" s="24" t="s">
        <v>115</v>
      </c>
      <c r="N38" s="209" t="s">
        <v>204</v>
      </c>
      <c r="O38" s="205"/>
      <c r="P38" s="89"/>
    </row>
    <row r="39" spans="2:24" ht="24.9" customHeight="1" x14ac:dyDescent="0.3">
      <c r="B39" s="34" t="s">
        <v>213</v>
      </c>
      <c r="C39" s="78" t="s">
        <v>156</v>
      </c>
      <c r="D39" s="134" t="s">
        <v>1</v>
      </c>
      <c r="E39" s="14">
        <v>2</v>
      </c>
      <c r="F39" s="7" t="s">
        <v>28</v>
      </c>
      <c r="G39" s="20" t="s">
        <v>30</v>
      </c>
      <c r="H39" s="134">
        <f t="shared" ref="H39:H42" si="2">(K39+L39)/25</f>
        <v>1</v>
      </c>
      <c r="I39" s="11">
        <v>1.4</v>
      </c>
      <c r="J39" s="16">
        <v>50</v>
      </c>
      <c r="K39" s="7">
        <v>10</v>
      </c>
      <c r="L39" s="3">
        <v>15</v>
      </c>
      <c r="M39" s="24" t="s">
        <v>114</v>
      </c>
      <c r="N39" s="209" t="s">
        <v>192</v>
      </c>
      <c r="O39" s="205"/>
      <c r="P39" s="89" t="s">
        <v>124</v>
      </c>
    </row>
    <row r="40" spans="2:24" ht="24.9" customHeight="1" x14ac:dyDescent="0.3">
      <c r="B40" s="22" t="s">
        <v>49</v>
      </c>
      <c r="C40" s="78" t="s">
        <v>158</v>
      </c>
      <c r="D40" s="127"/>
      <c r="E40" s="14"/>
      <c r="F40" s="7"/>
      <c r="G40" s="20"/>
      <c r="H40" s="17"/>
      <c r="I40" s="11"/>
      <c r="J40" s="16"/>
      <c r="K40" s="7"/>
      <c r="L40" s="3"/>
      <c r="M40" s="24" t="s">
        <v>114</v>
      </c>
      <c r="N40" s="209" t="s">
        <v>124</v>
      </c>
      <c r="O40" s="205"/>
      <c r="P40" s="89"/>
    </row>
    <row r="41" spans="2:24" ht="24.9" customHeight="1" x14ac:dyDescent="0.3">
      <c r="B41" s="24" t="s">
        <v>197</v>
      </c>
      <c r="C41" s="78" t="s">
        <v>152</v>
      </c>
      <c r="D41" s="134" t="s">
        <v>1</v>
      </c>
      <c r="E41" s="10">
        <v>3</v>
      </c>
      <c r="F41" s="5" t="s">
        <v>28</v>
      </c>
      <c r="G41" s="3" t="s">
        <v>30</v>
      </c>
      <c r="H41" s="119">
        <f>(K41+L41)/25</f>
        <v>1.2</v>
      </c>
      <c r="I41" s="17">
        <v>2</v>
      </c>
      <c r="J41" s="16">
        <v>75</v>
      </c>
      <c r="K41" s="7">
        <v>15</v>
      </c>
      <c r="L41" s="3">
        <v>15</v>
      </c>
      <c r="M41" s="24" t="s">
        <v>115</v>
      </c>
      <c r="N41" s="209" t="s">
        <v>126</v>
      </c>
      <c r="O41" s="205"/>
      <c r="P41" s="89"/>
    </row>
    <row r="42" spans="2:24" ht="24.9" customHeight="1" x14ac:dyDescent="0.3">
      <c r="B42" s="22" t="s">
        <v>51</v>
      </c>
      <c r="C42" s="78" t="s">
        <v>157</v>
      </c>
      <c r="D42" s="134" t="s">
        <v>1</v>
      </c>
      <c r="E42" s="14">
        <v>1</v>
      </c>
      <c r="F42" s="7" t="s">
        <v>28</v>
      </c>
      <c r="G42" s="20" t="s">
        <v>30</v>
      </c>
      <c r="H42" s="134">
        <f t="shared" si="2"/>
        <v>0.8</v>
      </c>
      <c r="I42" s="11">
        <v>1</v>
      </c>
      <c r="J42" s="16">
        <v>25</v>
      </c>
      <c r="K42" s="7">
        <v>10</v>
      </c>
      <c r="L42" s="3">
        <v>10</v>
      </c>
      <c r="M42" s="24" t="s">
        <v>114</v>
      </c>
      <c r="N42" s="209" t="s">
        <v>179</v>
      </c>
      <c r="O42" s="205"/>
      <c r="P42" s="89" t="s">
        <v>171</v>
      </c>
    </row>
    <row r="43" spans="2:24" ht="24.9" customHeight="1" x14ac:dyDescent="0.3">
      <c r="B43" s="22" t="s">
        <v>52</v>
      </c>
      <c r="C43" s="78" t="s">
        <v>159</v>
      </c>
      <c r="D43" s="127"/>
      <c r="E43" s="14"/>
      <c r="F43" s="7"/>
      <c r="G43" s="20"/>
      <c r="H43" s="17"/>
      <c r="I43" s="11"/>
      <c r="J43" s="16"/>
      <c r="K43" s="7"/>
      <c r="L43" s="3"/>
      <c r="M43" s="24" t="s">
        <v>114</v>
      </c>
      <c r="N43" s="209" t="s">
        <v>179</v>
      </c>
      <c r="O43" s="205"/>
      <c r="P43" s="89" t="s">
        <v>179</v>
      </c>
    </row>
    <row r="44" spans="2:24" ht="24.9" customHeight="1" x14ac:dyDescent="0.3">
      <c r="B44" s="35" t="s">
        <v>138</v>
      </c>
      <c r="C44" s="78" t="s">
        <v>159</v>
      </c>
      <c r="D44" s="134" t="s">
        <v>1</v>
      </c>
      <c r="E44" s="14">
        <v>3</v>
      </c>
      <c r="F44" s="7" t="s">
        <v>28</v>
      </c>
      <c r="G44" s="20" t="s">
        <v>30</v>
      </c>
      <c r="H44" s="134">
        <f t="shared" ref="H44:H45" si="3">(K44+L44)/25</f>
        <v>1.2</v>
      </c>
      <c r="I44" s="11">
        <v>1.8</v>
      </c>
      <c r="J44" s="16">
        <v>75</v>
      </c>
      <c r="K44" s="7">
        <v>15</v>
      </c>
      <c r="L44" s="3">
        <v>15</v>
      </c>
      <c r="M44" s="24" t="s">
        <v>114</v>
      </c>
      <c r="N44" s="209" t="s">
        <v>130</v>
      </c>
      <c r="O44" s="205"/>
      <c r="P44" s="87" t="s">
        <v>130</v>
      </c>
    </row>
    <row r="45" spans="2:24" ht="24.9" customHeight="1" x14ac:dyDescent="0.3">
      <c r="B45" s="22" t="s">
        <v>107</v>
      </c>
      <c r="C45" s="78" t="s">
        <v>160</v>
      </c>
      <c r="D45" s="134" t="s">
        <v>1</v>
      </c>
      <c r="E45" s="14">
        <v>2</v>
      </c>
      <c r="F45" s="7" t="s">
        <v>28</v>
      </c>
      <c r="G45" s="20" t="s">
        <v>30</v>
      </c>
      <c r="H45" s="134">
        <f t="shared" si="3"/>
        <v>1</v>
      </c>
      <c r="I45" s="11">
        <v>1.6</v>
      </c>
      <c r="J45" s="16">
        <v>50</v>
      </c>
      <c r="K45" s="7">
        <v>10</v>
      </c>
      <c r="L45" s="3">
        <v>15</v>
      </c>
      <c r="M45" s="24" t="s">
        <v>114</v>
      </c>
      <c r="N45" s="209" t="s">
        <v>175</v>
      </c>
      <c r="O45" s="206"/>
      <c r="P45" s="87" t="s">
        <v>175</v>
      </c>
    </row>
    <row r="46" spans="2:24" ht="24.9" customHeight="1" x14ac:dyDescent="0.3">
      <c r="B46" s="22" t="s">
        <v>139</v>
      </c>
      <c r="C46" s="78" t="s">
        <v>158</v>
      </c>
      <c r="D46" s="127"/>
      <c r="E46" s="14"/>
      <c r="F46" s="7"/>
      <c r="G46" s="20"/>
      <c r="H46" s="17"/>
      <c r="I46" s="11"/>
      <c r="J46" s="16"/>
      <c r="K46" s="7"/>
      <c r="L46" s="3"/>
      <c r="M46" s="24" t="s">
        <v>114</v>
      </c>
      <c r="N46" s="209" t="s">
        <v>174</v>
      </c>
      <c r="O46" s="206"/>
      <c r="P46" s="87" t="s">
        <v>174</v>
      </c>
    </row>
    <row r="47" spans="2:24" ht="32.25" customHeight="1" thickBot="1" x14ac:dyDescent="0.35">
      <c r="B47" s="36" t="s">
        <v>53</v>
      </c>
      <c r="C47" s="79" t="s">
        <v>158</v>
      </c>
      <c r="D47" s="168" t="s">
        <v>1</v>
      </c>
      <c r="E47" s="170">
        <v>2</v>
      </c>
      <c r="F47" s="31" t="s">
        <v>28</v>
      </c>
      <c r="G47" s="32" t="s">
        <v>30</v>
      </c>
      <c r="H47" s="134">
        <f t="shared" ref="H47" si="4">(K47+L47)/25</f>
        <v>1</v>
      </c>
      <c r="I47" s="27">
        <v>1.6</v>
      </c>
      <c r="J47" s="126">
        <v>50</v>
      </c>
      <c r="K47" s="31">
        <v>10</v>
      </c>
      <c r="L47" s="125">
        <v>15</v>
      </c>
      <c r="M47" s="74" t="s">
        <v>114</v>
      </c>
      <c r="N47" s="211" t="s">
        <v>123</v>
      </c>
      <c r="O47" s="207" t="s">
        <v>171</v>
      </c>
      <c r="P47" s="140" t="s">
        <v>185</v>
      </c>
    </row>
    <row r="48" spans="2:24" ht="15" thickBot="1" x14ac:dyDescent="0.35">
      <c r="B48" s="65" t="s">
        <v>11</v>
      </c>
      <c r="C48" s="82"/>
      <c r="D48" s="62"/>
      <c r="E48" s="63">
        <f>SUM(E35:E47)</f>
        <v>30</v>
      </c>
      <c r="F48" s="63"/>
      <c r="G48" s="63"/>
      <c r="H48" s="63">
        <f>SUM(H35:H47)</f>
        <v>11.399999999999999</v>
      </c>
      <c r="I48" s="63">
        <f>SUM(I35:I47)</f>
        <v>17.2</v>
      </c>
      <c r="J48" s="64">
        <f>SUM(J35:J47)</f>
        <v>750</v>
      </c>
      <c r="K48" s="198">
        <f>SUM(K35:K47)</f>
        <v>110</v>
      </c>
      <c r="L48" s="64">
        <f>SUM(L35:L47)</f>
        <v>175</v>
      </c>
      <c r="M48" s="199">
        <f>SUM(K48:L48)</f>
        <v>285</v>
      </c>
    </row>
    <row r="49" spans="2:22" ht="16.2" thickBot="1" x14ac:dyDescent="0.35">
      <c r="B49" s="257" t="s">
        <v>17</v>
      </c>
      <c r="C49" s="258"/>
      <c r="D49" s="259"/>
      <c r="E49" s="259"/>
      <c r="F49" s="259"/>
      <c r="G49" s="259"/>
      <c r="H49" s="259"/>
      <c r="I49" s="259"/>
      <c r="J49" s="260"/>
      <c r="K49" s="128"/>
      <c r="L49" s="128"/>
      <c r="M49" s="98"/>
    </row>
    <row r="50" spans="2:22" ht="29.4" thickBot="1" x14ac:dyDescent="0.35">
      <c r="B50" s="40" t="s">
        <v>0</v>
      </c>
      <c r="C50" s="80"/>
      <c r="D50" s="40" t="s">
        <v>1</v>
      </c>
      <c r="E50" s="46" t="s">
        <v>2</v>
      </c>
      <c r="F50" s="41" t="s">
        <v>3</v>
      </c>
      <c r="G50" s="42" t="s">
        <v>4</v>
      </c>
      <c r="H50" s="40" t="s">
        <v>5</v>
      </c>
      <c r="I50" s="40" t="s">
        <v>6</v>
      </c>
      <c r="J50" s="43" t="s">
        <v>7</v>
      </c>
      <c r="K50" s="94" t="s">
        <v>78</v>
      </c>
      <c r="L50" s="130" t="s">
        <v>97</v>
      </c>
      <c r="M50" s="98"/>
    </row>
    <row r="51" spans="2:22" ht="24.9" customHeight="1" x14ac:dyDescent="0.3">
      <c r="B51" s="34" t="s">
        <v>37</v>
      </c>
      <c r="C51" s="159" t="s">
        <v>151</v>
      </c>
      <c r="D51" s="127" t="s">
        <v>10</v>
      </c>
      <c r="E51" s="14">
        <v>2</v>
      </c>
      <c r="F51" s="6" t="s">
        <v>26</v>
      </c>
      <c r="G51" s="20" t="s">
        <v>8</v>
      </c>
      <c r="H51" s="167">
        <f t="shared" ref="H51:H53" si="5">(K51+L51)/25</f>
        <v>1.2</v>
      </c>
      <c r="I51" s="13">
        <v>1.4</v>
      </c>
      <c r="J51" s="15">
        <v>50</v>
      </c>
      <c r="K51" s="12"/>
      <c r="L51" s="30">
        <v>30</v>
      </c>
      <c r="M51" s="83" t="s">
        <v>114</v>
      </c>
      <c r="N51" s="208" t="s">
        <v>186</v>
      </c>
      <c r="O51" s="204" t="s">
        <v>190</v>
      </c>
      <c r="P51" s="114"/>
      <c r="V51" s="118"/>
    </row>
    <row r="52" spans="2:22" ht="24.9" customHeight="1" x14ac:dyDescent="0.3">
      <c r="B52" s="16" t="s">
        <v>54</v>
      </c>
      <c r="C52" s="160" t="s">
        <v>151</v>
      </c>
      <c r="D52" s="134" t="s">
        <v>1</v>
      </c>
      <c r="E52" s="14">
        <v>2</v>
      </c>
      <c r="F52" s="7" t="s">
        <v>28</v>
      </c>
      <c r="G52" s="20" t="s">
        <v>30</v>
      </c>
      <c r="H52" s="134">
        <f t="shared" si="5"/>
        <v>0.8</v>
      </c>
      <c r="I52" s="11">
        <v>1.4</v>
      </c>
      <c r="J52" s="16">
        <v>50</v>
      </c>
      <c r="K52" s="7"/>
      <c r="L52" s="20">
        <v>20</v>
      </c>
      <c r="M52" s="96" t="s">
        <v>114</v>
      </c>
      <c r="N52" s="209" t="s">
        <v>174</v>
      </c>
      <c r="O52" s="205"/>
      <c r="P52" s="89" t="s">
        <v>174</v>
      </c>
      <c r="V52" s="118"/>
    </row>
    <row r="53" spans="2:22" ht="24.9" customHeight="1" x14ac:dyDescent="0.3">
      <c r="B53" s="22" t="s">
        <v>55</v>
      </c>
      <c r="C53" s="160" t="s">
        <v>160</v>
      </c>
      <c r="D53" s="134" t="s">
        <v>1</v>
      </c>
      <c r="E53" s="14">
        <v>3</v>
      </c>
      <c r="F53" s="7" t="s">
        <v>28</v>
      </c>
      <c r="G53" s="20" t="s">
        <v>30</v>
      </c>
      <c r="H53" s="134">
        <f t="shared" si="5"/>
        <v>1</v>
      </c>
      <c r="I53" s="11">
        <v>1.6</v>
      </c>
      <c r="J53" s="16">
        <v>75</v>
      </c>
      <c r="K53" s="7">
        <v>10</v>
      </c>
      <c r="L53" s="20">
        <v>15</v>
      </c>
      <c r="M53" s="96" t="s">
        <v>114</v>
      </c>
      <c r="N53" s="209" t="s">
        <v>191</v>
      </c>
      <c r="O53" s="205"/>
      <c r="P53" s="89" t="s">
        <v>129</v>
      </c>
      <c r="V53" s="118"/>
    </row>
    <row r="54" spans="2:22" ht="24.9" customHeight="1" x14ac:dyDescent="0.3">
      <c r="B54" s="22" t="s">
        <v>112</v>
      </c>
      <c r="C54" s="160" t="s">
        <v>158</v>
      </c>
      <c r="D54" s="134"/>
      <c r="E54" s="14"/>
      <c r="F54" s="7"/>
      <c r="G54" s="20"/>
      <c r="H54" s="11"/>
      <c r="I54" s="11"/>
      <c r="J54" s="16"/>
      <c r="K54" s="7"/>
      <c r="L54" s="20"/>
      <c r="M54" s="96" t="s">
        <v>114</v>
      </c>
      <c r="N54" s="209" t="s">
        <v>129</v>
      </c>
      <c r="O54" s="206" t="s">
        <v>179</v>
      </c>
      <c r="P54" s="89" t="s">
        <v>129</v>
      </c>
    </row>
    <row r="55" spans="2:22" ht="24.9" customHeight="1" x14ac:dyDescent="0.3">
      <c r="B55" s="16" t="s">
        <v>56</v>
      </c>
      <c r="C55" s="160" t="s">
        <v>161</v>
      </c>
      <c r="D55" s="134" t="s">
        <v>1</v>
      </c>
      <c r="E55" s="14">
        <v>4</v>
      </c>
      <c r="F55" s="7" t="s">
        <v>28</v>
      </c>
      <c r="G55" s="20" t="s">
        <v>30</v>
      </c>
      <c r="H55" s="134">
        <f t="shared" ref="H55" si="6">(K55+L55)/25</f>
        <v>1</v>
      </c>
      <c r="I55" s="11">
        <v>1.8</v>
      </c>
      <c r="J55" s="16">
        <v>100</v>
      </c>
      <c r="K55" s="7">
        <v>10</v>
      </c>
      <c r="L55" s="20">
        <v>15</v>
      </c>
      <c r="M55" s="96" t="s">
        <v>114</v>
      </c>
      <c r="N55" s="209" t="s">
        <v>130</v>
      </c>
      <c r="O55" s="205"/>
      <c r="P55" s="89" t="s">
        <v>130</v>
      </c>
    </row>
    <row r="56" spans="2:22" ht="24.9" customHeight="1" x14ac:dyDescent="0.3">
      <c r="B56" s="16" t="s">
        <v>57</v>
      </c>
      <c r="C56" s="160" t="s">
        <v>157</v>
      </c>
      <c r="D56" s="134" t="s">
        <v>10</v>
      </c>
      <c r="E56" s="14">
        <v>3</v>
      </c>
      <c r="F56" s="7" t="s">
        <v>28</v>
      </c>
      <c r="G56" s="20" t="s">
        <v>30</v>
      </c>
      <c r="H56" s="119">
        <f>(K56+L56)/25</f>
        <v>1</v>
      </c>
      <c r="I56" s="11">
        <v>1.6</v>
      </c>
      <c r="J56" s="16">
        <v>75</v>
      </c>
      <c r="K56" s="7">
        <v>10</v>
      </c>
      <c r="L56" s="20">
        <v>15</v>
      </c>
      <c r="M56" s="96" t="s">
        <v>115</v>
      </c>
      <c r="N56" s="209" t="s">
        <v>179</v>
      </c>
      <c r="O56" s="205" t="s">
        <v>180</v>
      </c>
      <c r="P56" s="89" t="s">
        <v>179</v>
      </c>
    </row>
    <row r="57" spans="2:22" ht="24.9" customHeight="1" x14ac:dyDescent="0.3">
      <c r="B57" s="16" t="s">
        <v>58</v>
      </c>
      <c r="C57" s="160" t="s">
        <v>157</v>
      </c>
      <c r="D57" s="134" t="s">
        <v>10</v>
      </c>
      <c r="E57" s="14">
        <v>3</v>
      </c>
      <c r="F57" s="7" t="s">
        <v>28</v>
      </c>
      <c r="G57" s="20" t="s">
        <v>30</v>
      </c>
      <c r="H57" s="134">
        <f t="shared" ref="H57:H61" si="7">(K57+L57)/25</f>
        <v>1</v>
      </c>
      <c r="I57" s="11">
        <v>1.6</v>
      </c>
      <c r="J57" s="16">
        <v>75</v>
      </c>
      <c r="K57" s="7">
        <v>10</v>
      </c>
      <c r="L57" s="20">
        <v>15</v>
      </c>
      <c r="M57" s="96" t="s">
        <v>114</v>
      </c>
      <c r="N57" s="209" t="s">
        <v>128</v>
      </c>
      <c r="O57" s="205"/>
      <c r="P57" s="89" t="s">
        <v>128</v>
      </c>
    </row>
    <row r="58" spans="2:22" ht="24.9" customHeight="1" x14ac:dyDescent="0.3">
      <c r="B58" s="16" t="s">
        <v>59</v>
      </c>
      <c r="C58" s="160" t="s">
        <v>160</v>
      </c>
      <c r="D58" s="134" t="s">
        <v>1</v>
      </c>
      <c r="E58" s="14">
        <v>3</v>
      </c>
      <c r="F58" s="7" t="s">
        <v>28</v>
      </c>
      <c r="G58" s="20" t="s">
        <v>30</v>
      </c>
      <c r="H58" s="134">
        <f t="shared" si="7"/>
        <v>1</v>
      </c>
      <c r="I58" s="11">
        <v>1.6</v>
      </c>
      <c r="J58" s="16">
        <v>75</v>
      </c>
      <c r="K58" s="7">
        <v>10</v>
      </c>
      <c r="L58" s="20">
        <v>15</v>
      </c>
      <c r="M58" s="96" t="s">
        <v>114</v>
      </c>
      <c r="N58" s="209" t="s">
        <v>174</v>
      </c>
      <c r="O58" s="205"/>
      <c r="P58" s="89" t="s">
        <v>174</v>
      </c>
    </row>
    <row r="59" spans="2:22" ht="24.9" customHeight="1" x14ac:dyDescent="0.3">
      <c r="B59" s="16" t="s">
        <v>60</v>
      </c>
      <c r="C59" s="160" t="s">
        <v>157</v>
      </c>
      <c r="D59" s="134" t="s">
        <v>10</v>
      </c>
      <c r="E59" s="14">
        <v>3</v>
      </c>
      <c r="F59" s="7" t="s">
        <v>28</v>
      </c>
      <c r="G59" s="20" t="s">
        <v>30</v>
      </c>
      <c r="H59" s="134">
        <f t="shared" si="7"/>
        <v>1</v>
      </c>
      <c r="I59" s="11">
        <v>1.6</v>
      </c>
      <c r="J59" s="16">
        <v>75</v>
      </c>
      <c r="K59" s="7">
        <v>10</v>
      </c>
      <c r="L59" s="20">
        <v>15</v>
      </c>
      <c r="M59" s="96" t="s">
        <v>114</v>
      </c>
      <c r="N59" s="209" t="s">
        <v>125</v>
      </c>
      <c r="O59" s="205" t="s">
        <v>132</v>
      </c>
      <c r="P59" s="89" t="s">
        <v>125</v>
      </c>
    </row>
    <row r="60" spans="2:22" ht="24.9" customHeight="1" x14ac:dyDescent="0.3">
      <c r="B60" s="16" t="s">
        <v>95</v>
      </c>
      <c r="C60" s="160" t="s">
        <v>157</v>
      </c>
      <c r="D60" s="134" t="s">
        <v>1</v>
      </c>
      <c r="E60" s="10">
        <v>2</v>
      </c>
      <c r="F60" s="7" t="s">
        <v>28</v>
      </c>
      <c r="G60" s="20" t="s">
        <v>30</v>
      </c>
      <c r="H60" s="134">
        <f t="shared" si="7"/>
        <v>1</v>
      </c>
      <c r="I60" s="11">
        <v>1.6</v>
      </c>
      <c r="J60" s="16">
        <v>50</v>
      </c>
      <c r="K60" s="7">
        <v>10</v>
      </c>
      <c r="L60" s="20">
        <v>15</v>
      </c>
      <c r="M60" s="96" t="s">
        <v>114</v>
      </c>
      <c r="N60" s="209" t="s">
        <v>175</v>
      </c>
      <c r="O60" s="205"/>
      <c r="P60" s="89" t="s">
        <v>181</v>
      </c>
    </row>
    <row r="61" spans="2:22" ht="24.9" customHeight="1" x14ac:dyDescent="0.3">
      <c r="B61" s="28" t="s">
        <v>61</v>
      </c>
      <c r="C61" s="160" t="s">
        <v>160</v>
      </c>
      <c r="D61" s="134" t="s">
        <v>1</v>
      </c>
      <c r="E61" s="10">
        <v>3</v>
      </c>
      <c r="F61" s="7" t="s">
        <v>28</v>
      </c>
      <c r="G61" s="20" t="s">
        <v>30</v>
      </c>
      <c r="H61" s="134">
        <f t="shared" si="7"/>
        <v>1</v>
      </c>
      <c r="I61" s="11">
        <v>1.6</v>
      </c>
      <c r="J61" s="16">
        <v>75</v>
      </c>
      <c r="K61" s="7">
        <v>10</v>
      </c>
      <c r="L61" s="20">
        <v>15</v>
      </c>
      <c r="M61" s="96" t="s">
        <v>114</v>
      </c>
      <c r="N61" s="209" t="s">
        <v>130</v>
      </c>
      <c r="O61" s="206"/>
      <c r="P61" s="87" t="s">
        <v>130</v>
      </c>
    </row>
    <row r="62" spans="2:22" ht="24.9" customHeight="1" x14ac:dyDescent="0.3">
      <c r="B62" s="28" t="s">
        <v>62</v>
      </c>
      <c r="C62" s="160" t="s">
        <v>158</v>
      </c>
      <c r="D62" s="175"/>
      <c r="E62" s="172"/>
      <c r="F62" s="38"/>
      <c r="G62" s="39"/>
      <c r="H62" s="50"/>
      <c r="I62" s="50"/>
      <c r="J62" s="52"/>
      <c r="K62" s="7"/>
      <c r="L62" s="20"/>
      <c r="M62" s="96" t="s">
        <v>114</v>
      </c>
      <c r="N62" s="209" t="s">
        <v>174</v>
      </c>
      <c r="O62" s="206"/>
      <c r="P62" s="115"/>
    </row>
    <row r="63" spans="2:22" ht="24.9" customHeight="1" thickBot="1" x14ac:dyDescent="0.35">
      <c r="B63" s="74" t="s">
        <v>63</v>
      </c>
      <c r="C63" s="162" t="s">
        <v>158</v>
      </c>
      <c r="D63" s="168" t="s">
        <v>1</v>
      </c>
      <c r="E63" s="173">
        <v>2</v>
      </c>
      <c r="F63" s="31" t="s">
        <v>28</v>
      </c>
      <c r="G63" s="32" t="s">
        <v>30</v>
      </c>
      <c r="H63" s="168">
        <f t="shared" ref="H63" si="8">(K63+L63)/25</f>
        <v>1</v>
      </c>
      <c r="I63" s="27">
        <v>1.6</v>
      </c>
      <c r="J63" s="126">
        <v>50</v>
      </c>
      <c r="K63" s="31">
        <v>10</v>
      </c>
      <c r="L63" s="32">
        <v>15</v>
      </c>
      <c r="M63" s="97" t="s">
        <v>114</v>
      </c>
      <c r="N63" s="211" t="s">
        <v>174</v>
      </c>
      <c r="O63" s="207" t="s">
        <v>170</v>
      </c>
      <c r="P63" s="116" t="s">
        <v>170</v>
      </c>
    </row>
    <row r="64" spans="2:22" ht="15" thickBot="1" x14ac:dyDescent="0.35">
      <c r="B64" s="69" t="s">
        <v>11</v>
      </c>
      <c r="C64" s="171"/>
      <c r="D64" s="176"/>
      <c r="E64" s="174">
        <f>SUM(E51:E63)</f>
        <v>30</v>
      </c>
      <c r="F64" s="66"/>
      <c r="G64" s="66"/>
      <c r="H64" s="67">
        <f>SUM(H51:H63)</f>
        <v>11</v>
      </c>
      <c r="I64" s="67">
        <f>SUM(I51:I63)</f>
        <v>17.399999999999999</v>
      </c>
      <c r="J64" s="68">
        <f>SUM(J51:J63)</f>
        <v>750</v>
      </c>
      <c r="K64" s="198">
        <f t="shared" ref="K64:L64" si="9">SUM(K51:K63)</f>
        <v>90</v>
      </c>
      <c r="L64" s="198">
        <f t="shared" si="9"/>
        <v>185</v>
      </c>
      <c r="M64" s="199">
        <f>SUM(K64:L64)</f>
        <v>275</v>
      </c>
    </row>
    <row r="65" spans="2:27" ht="16.2" thickBot="1" x14ac:dyDescent="0.35">
      <c r="B65" s="231" t="s">
        <v>20</v>
      </c>
      <c r="C65" s="232"/>
      <c r="D65" s="233"/>
      <c r="E65" s="234"/>
      <c r="F65" s="234"/>
      <c r="G65" s="234"/>
      <c r="H65" s="234"/>
      <c r="I65" s="234"/>
      <c r="J65" s="235"/>
      <c r="K65" s="128"/>
      <c r="L65" s="128"/>
      <c r="M65" s="98"/>
    </row>
    <row r="66" spans="2:27" ht="29.4" thickBot="1" x14ac:dyDescent="0.35">
      <c r="B66" s="41" t="s">
        <v>0</v>
      </c>
      <c r="C66" s="177"/>
      <c r="D66" s="84" t="s">
        <v>1</v>
      </c>
      <c r="E66" s="75" t="s">
        <v>2</v>
      </c>
      <c r="F66" s="47" t="s">
        <v>3</v>
      </c>
      <c r="G66" s="47" t="s">
        <v>4</v>
      </c>
      <c r="H66" s="47" t="s">
        <v>5</v>
      </c>
      <c r="I66" s="48" t="s">
        <v>6</v>
      </c>
      <c r="J66" s="139" t="s">
        <v>7</v>
      </c>
      <c r="K66" s="94" t="s">
        <v>78</v>
      </c>
      <c r="L66" s="130" t="s">
        <v>97</v>
      </c>
      <c r="M66" s="98"/>
      <c r="AA66" s="118"/>
    </row>
    <row r="67" spans="2:27" ht="24.9" customHeight="1" x14ac:dyDescent="0.3">
      <c r="B67" s="15" t="s">
        <v>66</v>
      </c>
      <c r="C67" s="159" t="s">
        <v>157</v>
      </c>
      <c r="D67" s="9" t="s">
        <v>10</v>
      </c>
      <c r="E67" s="164">
        <v>2</v>
      </c>
      <c r="F67" s="6" t="s">
        <v>28</v>
      </c>
      <c r="G67" s="19" t="s">
        <v>30</v>
      </c>
      <c r="H67" s="134">
        <f t="shared" ref="H67:H69" si="10">(K67+L67)/25</f>
        <v>1</v>
      </c>
      <c r="I67" s="9">
        <v>1.6</v>
      </c>
      <c r="J67" s="25">
        <v>50</v>
      </c>
      <c r="K67" s="12">
        <v>10</v>
      </c>
      <c r="L67" s="30">
        <v>15</v>
      </c>
      <c r="M67" s="83" t="s">
        <v>114</v>
      </c>
      <c r="N67" s="208" t="s">
        <v>117</v>
      </c>
      <c r="O67" s="204"/>
      <c r="P67" s="88" t="s">
        <v>179</v>
      </c>
      <c r="AA67" s="118"/>
    </row>
    <row r="68" spans="2:27" ht="24.9" customHeight="1" x14ac:dyDescent="0.3">
      <c r="B68" s="35" t="s">
        <v>68</v>
      </c>
      <c r="C68" s="160" t="s">
        <v>157</v>
      </c>
      <c r="D68" s="11" t="s">
        <v>10</v>
      </c>
      <c r="E68" s="10">
        <v>2</v>
      </c>
      <c r="F68" s="7" t="s">
        <v>28</v>
      </c>
      <c r="G68" s="20" t="s">
        <v>30</v>
      </c>
      <c r="H68" s="134">
        <f t="shared" si="10"/>
        <v>1</v>
      </c>
      <c r="I68" s="11">
        <v>1.6</v>
      </c>
      <c r="J68" s="25">
        <v>50</v>
      </c>
      <c r="K68" s="7">
        <v>10</v>
      </c>
      <c r="L68" s="20">
        <v>15</v>
      </c>
      <c r="M68" s="96" t="s">
        <v>114</v>
      </c>
      <c r="N68" s="209" t="s">
        <v>130</v>
      </c>
      <c r="O68" s="205"/>
      <c r="P68" s="87" t="s">
        <v>130</v>
      </c>
      <c r="AA68" s="118"/>
    </row>
    <row r="69" spans="2:27" ht="24.9" customHeight="1" x14ac:dyDescent="0.3">
      <c r="B69" s="22" t="s">
        <v>69</v>
      </c>
      <c r="C69" s="160" t="s">
        <v>158</v>
      </c>
      <c r="D69" s="11" t="s">
        <v>10</v>
      </c>
      <c r="E69" s="10">
        <v>2</v>
      </c>
      <c r="F69" s="7" t="s">
        <v>28</v>
      </c>
      <c r="G69" s="20" t="s">
        <v>30</v>
      </c>
      <c r="H69" s="134">
        <f t="shared" si="10"/>
        <v>1</v>
      </c>
      <c r="I69" s="11">
        <v>1.6</v>
      </c>
      <c r="J69" s="25">
        <v>50</v>
      </c>
      <c r="K69" s="7">
        <v>10</v>
      </c>
      <c r="L69" s="20">
        <v>15</v>
      </c>
      <c r="M69" s="96" t="s">
        <v>114</v>
      </c>
      <c r="N69" s="209" t="s">
        <v>181</v>
      </c>
      <c r="O69" s="205"/>
      <c r="P69" s="89" t="s">
        <v>181</v>
      </c>
    </row>
    <row r="70" spans="2:27" ht="24.9" customHeight="1" x14ac:dyDescent="0.3">
      <c r="B70" s="22" t="s">
        <v>70</v>
      </c>
      <c r="C70" s="160" t="s">
        <v>158</v>
      </c>
      <c r="D70" s="11"/>
      <c r="E70" s="10"/>
      <c r="F70" s="7"/>
      <c r="G70" s="20"/>
      <c r="H70" s="17"/>
      <c r="I70" s="11"/>
      <c r="J70" s="17"/>
      <c r="K70" s="7"/>
      <c r="L70" s="20"/>
      <c r="M70" s="96" t="s">
        <v>114</v>
      </c>
      <c r="N70" s="209" t="s">
        <v>117</v>
      </c>
      <c r="O70" s="206"/>
      <c r="P70" s="89" t="s">
        <v>117</v>
      </c>
    </row>
    <row r="71" spans="2:27" ht="24.9" customHeight="1" x14ac:dyDescent="0.3">
      <c r="B71" s="22" t="s">
        <v>71</v>
      </c>
      <c r="C71" s="160" t="s">
        <v>162</v>
      </c>
      <c r="D71" s="11" t="s">
        <v>1</v>
      </c>
      <c r="E71" s="10">
        <v>2</v>
      </c>
      <c r="F71" s="7" t="s">
        <v>28</v>
      </c>
      <c r="G71" s="20" t="s">
        <v>30</v>
      </c>
      <c r="H71" s="134">
        <f t="shared" ref="H71" si="11">(K71+L71)/25</f>
        <v>1</v>
      </c>
      <c r="I71" s="11">
        <v>1.6</v>
      </c>
      <c r="J71" s="25">
        <v>50</v>
      </c>
      <c r="K71" s="7">
        <v>10</v>
      </c>
      <c r="L71" s="20">
        <v>15</v>
      </c>
      <c r="M71" s="96" t="s">
        <v>114</v>
      </c>
      <c r="N71" s="209" t="s">
        <v>191</v>
      </c>
      <c r="O71" s="206"/>
      <c r="P71" s="87" t="s">
        <v>125</v>
      </c>
    </row>
    <row r="72" spans="2:27" ht="24.9" customHeight="1" x14ac:dyDescent="0.3">
      <c r="B72" s="22" t="s">
        <v>72</v>
      </c>
      <c r="C72" s="160" t="s">
        <v>162</v>
      </c>
      <c r="D72" s="11"/>
      <c r="E72" s="10"/>
      <c r="F72" s="7"/>
      <c r="G72" s="20"/>
      <c r="H72" s="17"/>
      <c r="I72" s="11"/>
      <c r="J72" s="17"/>
      <c r="K72" s="7"/>
      <c r="L72" s="20"/>
      <c r="M72" s="96" t="s">
        <v>114</v>
      </c>
      <c r="N72" s="209" t="s">
        <v>191</v>
      </c>
      <c r="O72" s="206"/>
      <c r="P72" s="87" t="s">
        <v>125</v>
      </c>
    </row>
    <row r="73" spans="2:27" ht="24.9" customHeight="1" x14ac:dyDescent="0.3">
      <c r="B73" s="15" t="s">
        <v>79</v>
      </c>
      <c r="C73" s="202" t="s">
        <v>152</v>
      </c>
      <c r="D73" s="134" t="s">
        <v>1</v>
      </c>
      <c r="E73" s="25">
        <v>1</v>
      </c>
      <c r="F73" s="12" t="s">
        <v>78</v>
      </c>
      <c r="G73" s="30" t="s">
        <v>8</v>
      </c>
      <c r="H73" s="134">
        <f t="shared" ref="H73:H77" si="12">(K73+L73)/25</f>
        <v>0.6</v>
      </c>
      <c r="I73" s="13">
        <v>0.8</v>
      </c>
      <c r="J73" s="25">
        <v>25</v>
      </c>
      <c r="K73" s="12">
        <v>15</v>
      </c>
      <c r="L73" s="30"/>
      <c r="M73" s="203" t="s">
        <v>114</v>
      </c>
      <c r="N73" s="209" t="s">
        <v>183</v>
      </c>
      <c r="O73" s="206" t="s">
        <v>133</v>
      </c>
      <c r="P73" s="89"/>
    </row>
    <row r="74" spans="2:27" ht="24.9" customHeight="1" x14ac:dyDescent="0.3">
      <c r="B74" s="35" t="s">
        <v>73</v>
      </c>
      <c r="C74" s="160" t="s">
        <v>157</v>
      </c>
      <c r="D74" s="11" t="s">
        <v>1</v>
      </c>
      <c r="E74" s="10">
        <v>1</v>
      </c>
      <c r="F74" s="7" t="s">
        <v>28</v>
      </c>
      <c r="G74" s="20" t="s">
        <v>30</v>
      </c>
      <c r="H74" s="134">
        <f t="shared" si="12"/>
        <v>0.6</v>
      </c>
      <c r="I74" s="11">
        <v>1</v>
      </c>
      <c r="J74" s="25">
        <v>25</v>
      </c>
      <c r="K74" s="7"/>
      <c r="L74" s="20">
        <v>15</v>
      </c>
      <c r="M74" s="96" t="s">
        <v>114</v>
      </c>
      <c r="N74" s="209" t="s">
        <v>176</v>
      </c>
      <c r="O74" s="206" t="s">
        <v>132</v>
      </c>
      <c r="P74" s="89"/>
    </row>
    <row r="75" spans="2:27" ht="24.9" customHeight="1" x14ac:dyDescent="0.3">
      <c r="B75" s="35" t="s">
        <v>74</v>
      </c>
      <c r="C75" s="160" t="s">
        <v>160</v>
      </c>
      <c r="D75" s="11" t="s">
        <v>1</v>
      </c>
      <c r="E75" s="10">
        <v>1</v>
      </c>
      <c r="F75" s="7" t="s">
        <v>28</v>
      </c>
      <c r="G75" s="20" t="s">
        <v>30</v>
      </c>
      <c r="H75" s="134">
        <f t="shared" si="12"/>
        <v>0.6</v>
      </c>
      <c r="I75" s="11">
        <v>1</v>
      </c>
      <c r="J75" s="25">
        <v>25</v>
      </c>
      <c r="K75" s="7"/>
      <c r="L75" s="20">
        <v>15</v>
      </c>
      <c r="M75" s="96" t="s">
        <v>114</v>
      </c>
      <c r="N75" s="209" t="s">
        <v>128</v>
      </c>
      <c r="O75" s="206"/>
      <c r="P75" s="89" t="s">
        <v>128</v>
      </c>
    </row>
    <row r="76" spans="2:27" ht="24.9" customHeight="1" x14ac:dyDescent="0.3">
      <c r="B76" s="16" t="s">
        <v>75</v>
      </c>
      <c r="C76" s="160" t="s">
        <v>157</v>
      </c>
      <c r="D76" s="11" t="s">
        <v>1</v>
      </c>
      <c r="E76" s="10">
        <v>1</v>
      </c>
      <c r="F76" s="7" t="s">
        <v>97</v>
      </c>
      <c r="G76" s="20" t="s">
        <v>13</v>
      </c>
      <c r="H76" s="134">
        <f t="shared" si="12"/>
        <v>0.6</v>
      </c>
      <c r="I76" s="11">
        <v>1</v>
      </c>
      <c r="J76" s="25">
        <v>25</v>
      </c>
      <c r="K76" s="7"/>
      <c r="L76" s="20">
        <v>15</v>
      </c>
      <c r="M76" s="96" t="s">
        <v>114</v>
      </c>
      <c r="N76" s="209" t="s">
        <v>192</v>
      </c>
      <c r="O76" s="206" t="s">
        <v>172</v>
      </c>
      <c r="P76" s="89"/>
    </row>
    <row r="77" spans="2:27" ht="24.9" customHeight="1" x14ac:dyDescent="0.3">
      <c r="B77" s="16" t="s">
        <v>76</v>
      </c>
      <c r="C77" s="160" t="s">
        <v>160</v>
      </c>
      <c r="D77" s="11" t="s">
        <v>1</v>
      </c>
      <c r="E77" s="10">
        <v>1</v>
      </c>
      <c r="F77" s="7" t="s">
        <v>28</v>
      </c>
      <c r="G77" s="20" t="s">
        <v>30</v>
      </c>
      <c r="H77" s="119">
        <f t="shared" si="12"/>
        <v>0.6</v>
      </c>
      <c r="I77" s="11">
        <v>1</v>
      </c>
      <c r="J77" s="25">
        <v>25</v>
      </c>
      <c r="K77" s="7"/>
      <c r="L77" s="20">
        <v>15</v>
      </c>
      <c r="M77" s="96" t="s">
        <v>115</v>
      </c>
      <c r="N77" s="209" t="s">
        <v>126</v>
      </c>
      <c r="O77" s="206"/>
      <c r="P77" s="89"/>
    </row>
    <row r="78" spans="2:27" ht="24.9" customHeight="1" thickBot="1" x14ac:dyDescent="0.35">
      <c r="B78" s="52" t="s">
        <v>77</v>
      </c>
      <c r="C78" s="160" t="s">
        <v>160</v>
      </c>
      <c r="D78" s="11" t="s">
        <v>1</v>
      </c>
      <c r="E78" s="178">
        <v>1</v>
      </c>
      <c r="F78" s="18" t="s">
        <v>28</v>
      </c>
      <c r="G78" s="49" t="s">
        <v>30</v>
      </c>
      <c r="H78" s="134">
        <f t="shared" ref="H78" si="13">(K78+L78)/25</f>
        <v>0.6</v>
      </c>
      <c r="I78" s="11">
        <v>1</v>
      </c>
      <c r="J78" s="25">
        <v>25</v>
      </c>
      <c r="K78" s="7"/>
      <c r="L78" s="20">
        <v>15</v>
      </c>
      <c r="M78" s="96" t="s">
        <v>114</v>
      </c>
      <c r="N78" s="209" t="s">
        <v>128</v>
      </c>
      <c r="O78" s="206" t="s">
        <v>170</v>
      </c>
      <c r="P78" s="90" t="s">
        <v>182</v>
      </c>
    </row>
    <row r="79" spans="2:27" ht="24.9" customHeight="1" thickBot="1" x14ac:dyDescent="0.35">
      <c r="B79" s="51" t="s">
        <v>19</v>
      </c>
      <c r="C79" s="162" t="s">
        <v>164</v>
      </c>
      <c r="D79" s="27" t="s">
        <v>1</v>
      </c>
      <c r="E79" s="33">
        <v>16</v>
      </c>
      <c r="F79" s="18"/>
      <c r="G79" s="49" t="s">
        <v>13</v>
      </c>
      <c r="H79" s="33"/>
      <c r="I79" s="11"/>
      <c r="J79" s="33">
        <v>480</v>
      </c>
      <c r="K79" s="31"/>
      <c r="L79" s="32"/>
      <c r="M79" s="97" t="s">
        <v>114</v>
      </c>
      <c r="N79" s="211" t="s">
        <v>123</v>
      </c>
      <c r="O79" s="207"/>
    </row>
    <row r="80" spans="2:27" ht="15" thickBot="1" x14ac:dyDescent="0.35">
      <c r="B80" s="65" t="s">
        <v>14</v>
      </c>
      <c r="C80" s="76"/>
      <c r="D80" s="180"/>
      <c r="E80" s="179">
        <f>SUM(E67:E79)</f>
        <v>30</v>
      </c>
      <c r="F80" s="63"/>
      <c r="G80" s="63"/>
      <c r="H80" s="136">
        <f>SUM(H67:H79)</f>
        <v>7.5999999999999979</v>
      </c>
      <c r="I80" s="138">
        <f>SUM(I67:I79)</f>
        <v>12.2</v>
      </c>
      <c r="J80" s="137">
        <f>SUM(J67:J79)</f>
        <v>830</v>
      </c>
      <c r="K80" s="198">
        <f>SUM(K67:K79)</f>
        <v>55</v>
      </c>
      <c r="L80" s="198">
        <f t="shared" ref="L80" si="14">SUM(L67:L79)</f>
        <v>135</v>
      </c>
      <c r="M80" s="199">
        <f>SUM(K80:L80)</f>
        <v>190</v>
      </c>
    </row>
    <row r="81" spans="2:28" ht="16.2" thickBot="1" x14ac:dyDescent="0.35">
      <c r="B81" s="227" t="s">
        <v>21</v>
      </c>
      <c r="C81" s="228"/>
      <c r="D81" s="229"/>
      <c r="E81" s="229"/>
      <c r="F81" s="229"/>
      <c r="G81" s="229"/>
      <c r="H81" s="229"/>
      <c r="I81" s="229"/>
      <c r="J81" s="230"/>
      <c r="K81" s="128"/>
      <c r="L81" s="128"/>
      <c r="M81" s="98"/>
    </row>
    <row r="82" spans="2:28" ht="29.4" thickBot="1" x14ac:dyDescent="0.35">
      <c r="B82" s="41" t="s">
        <v>0</v>
      </c>
      <c r="C82" s="44"/>
      <c r="D82" s="40" t="s">
        <v>1</v>
      </c>
      <c r="E82" s="45" t="s">
        <v>2</v>
      </c>
      <c r="F82" s="47" t="s">
        <v>3</v>
      </c>
      <c r="G82" s="47" t="s">
        <v>4</v>
      </c>
      <c r="H82" s="47" t="s">
        <v>5</v>
      </c>
      <c r="I82" s="47" t="s">
        <v>6</v>
      </c>
      <c r="J82" s="139" t="s">
        <v>7</v>
      </c>
      <c r="K82" s="94" t="s">
        <v>78</v>
      </c>
      <c r="L82" s="130" t="s">
        <v>97</v>
      </c>
      <c r="M82" s="98"/>
    </row>
    <row r="83" spans="2:28" ht="24.9" customHeight="1" x14ac:dyDescent="0.3">
      <c r="B83" s="15" t="s">
        <v>96</v>
      </c>
      <c r="C83" s="202" t="s">
        <v>156</v>
      </c>
      <c r="D83" s="13" t="s">
        <v>1</v>
      </c>
      <c r="E83" s="14">
        <v>1</v>
      </c>
      <c r="F83" s="12" t="s">
        <v>28</v>
      </c>
      <c r="G83" s="30" t="s">
        <v>30</v>
      </c>
      <c r="H83" s="119">
        <f t="shared" ref="H83:H84" si="15">(K83+L83)/25</f>
        <v>0.6</v>
      </c>
      <c r="I83" s="13">
        <v>1</v>
      </c>
      <c r="J83" s="25">
        <v>25</v>
      </c>
      <c r="K83" s="12">
        <v>15</v>
      </c>
      <c r="L83" s="30"/>
      <c r="M83" s="131" t="s">
        <v>115</v>
      </c>
      <c r="N83" s="208" t="s">
        <v>118</v>
      </c>
      <c r="O83" s="219"/>
      <c r="P83" s="88"/>
      <c r="AB83" s="118"/>
    </row>
    <row r="84" spans="2:28" ht="24.9" customHeight="1" x14ac:dyDescent="0.3">
      <c r="B84" s="16" t="s">
        <v>80</v>
      </c>
      <c r="C84" s="160" t="s">
        <v>157</v>
      </c>
      <c r="D84" s="134" t="s">
        <v>1</v>
      </c>
      <c r="E84" s="17">
        <v>2</v>
      </c>
      <c r="F84" s="7" t="s">
        <v>28</v>
      </c>
      <c r="G84" s="20" t="s">
        <v>30</v>
      </c>
      <c r="H84" s="134">
        <f t="shared" si="15"/>
        <v>1</v>
      </c>
      <c r="I84" s="11">
        <v>1.6</v>
      </c>
      <c r="J84" s="17">
        <v>50</v>
      </c>
      <c r="K84" s="7">
        <v>10</v>
      </c>
      <c r="L84" s="20">
        <v>15</v>
      </c>
      <c r="M84" s="132" t="s">
        <v>114</v>
      </c>
      <c r="N84" s="214" t="s">
        <v>179</v>
      </c>
      <c r="O84" s="205"/>
      <c r="P84" s="89" t="s">
        <v>174</v>
      </c>
      <c r="AB84" s="118"/>
    </row>
    <row r="85" spans="2:28" ht="24.9" customHeight="1" x14ac:dyDescent="0.3">
      <c r="B85" s="16" t="s">
        <v>81</v>
      </c>
      <c r="C85" s="160" t="s">
        <v>157</v>
      </c>
      <c r="D85" s="134" t="s">
        <v>10</v>
      </c>
      <c r="E85" s="17">
        <v>3</v>
      </c>
      <c r="F85" s="7" t="s">
        <v>28</v>
      </c>
      <c r="G85" s="20" t="s">
        <v>30</v>
      </c>
      <c r="H85" s="119">
        <f t="shared" ref="H85:H88" si="16">(K85+L85)/25</f>
        <v>1.6</v>
      </c>
      <c r="I85" s="11">
        <v>2.2000000000000002</v>
      </c>
      <c r="J85" s="17">
        <v>75</v>
      </c>
      <c r="K85" s="7">
        <v>15</v>
      </c>
      <c r="L85" s="20">
        <v>25</v>
      </c>
      <c r="M85" s="132" t="s">
        <v>115</v>
      </c>
      <c r="N85" s="209" t="s">
        <v>187</v>
      </c>
      <c r="O85" s="206" t="s">
        <v>170</v>
      </c>
      <c r="P85" s="89" t="s">
        <v>173</v>
      </c>
      <c r="AB85" s="118"/>
    </row>
    <row r="86" spans="2:28" ht="24.9" customHeight="1" x14ac:dyDescent="0.3">
      <c r="B86" s="16" t="s">
        <v>82</v>
      </c>
      <c r="C86" s="160" t="s">
        <v>160</v>
      </c>
      <c r="D86" s="134" t="s">
        <v>1</v>
      </c>
      <c r="E86" s="17">
        <v>2</v>
      </c>
      <c r="F86" s="7" t="s">
        <v>28</v>
      </c>
      <c r="G86" s="20" t="s">
        <v>30</v>
      </c>
      <c r="H86" s="134">
        <f t="shared" si="16"/>
        <v>1</v>
      </c>
      <c r="I86" s="11">
        <v>1.6</v>
      </c>
      <c r="J86" s="17">
        <v>50</v>
      </c>
      <c r="K86" s="7">
        <v>10</v>
      </c>
      <c r="L86" s="20">
        <v>15</v>
      </c>
      <c r="M86" s="132" t="s">
        <v>114</v>
      </c>
      <c r="N86" s="209" t="s">
        <v>128</v>
      </c>
      <c r="O86" s="205"/>
      <c r="P86" s="87" t="s">
        <v>128</v>
      </c>
    </row>
    <row r="87" spans="2:28" ht="24.9" customHeight="1" x14ac:dyDescent="0.3">
      <c r="B87" s="16" t="s">
        <v>100</v>
      </c>
      <c r="C87" s="160" t="s">
        <v>160</v>
      </c>
      <c r="D87" s="134" t="s">
        <v>1</v>
      </c>
      <c r="E87" s="17">
        <v>2</v>
      </c>
      <c r="F87" s="7" t="s">
        <v>28</v>
      </c>
      <c r="G87" s="20" t="s">
        <v>30</v>
      </c>
      <c r="H87" s="134">
        <f t="shared" si="16"/>
        <v>1</v>
      </c>
      <c r="I87" s="11">
        <v>1.6</v>
      </c>
      <c r="J87" s="17">
        <v>50</v>
      </c>
      <c r="K87" s="7">
        <v>10</v>
      </c>
      <c r="L87" s="20">
        <v>15</v>
      </c>
      <c r="M87" s="132" t="s">
        <v>114</v>
      </c>
      <c r="N87" s="209" t="s">
        <v>175</v>
      </c>
      <c r="O87" s="206" t="s">
        <v>123</v>
      </c>
      <c r="P87" s="87" t="s">
        <v>123</v>
      </c>
    </row>
    <row r="88" spans="2:28" ht="24.9" customHeight="1" x14ac:dyDescent="0.3">
      <c r="B88" s="22" t="s">
        <v>102</v>
      </c>
      <c r="C88" s="160" t="s">
        <v>158</v>
      </c>
      <c r="D88" s="134" t="s">
        <v>1</v>
      </c>
      <c r="E88" s="17">
        <v>2</v>
      </c>
      <c r="F88" s="7" t="s">
        <v>26</v>
      </c>
      <c r="G88" s="20" t="s">
        <v>13</v>
      </c>
      <c r="H88" s="134">
        <f t="shared" si="16"/>
        <v>1</v>
      </c>
      <c r="I88" s="11">
        <v>1.6</v>
      </c>
      <c r="J88" s="17">
        <v>50</v>
      </c>
      <c r="K88" s="7"/>
      <c r="L88" s="20">
        <v>25</v>
      </c>
      <c r="M88" s="132" t="s">
        <v>114</v>
      </c>
      <c r="N88" s="209" t="s">
        <v>191</v>
      </c>
      <c r="O88" s="206" t="s">
        <v>132</v>
      </c>
      <c r="P88" s="89" t="s">
        <v>125</v>
      </c>
    </row>
    <row r="89" spans="2:28" ht="24.9" customHeight="1" x14ac:dyDescent="0.3">
      <c r="B89" s="22" t="s">
        <v>101</v>
      </c>
      <c r="C89" s="160" t="s">
        <v>158</v>
      </c>
      <c r="D89" s="134"/>
      <c r="E89" s="17"/>
      <c r="F89" s="7"/>
      <c r="G89" s="20"/>
      <c r="H89" s="17"/>
      <c r="I89" s="11"/>
      <c r="J89" s="17"/>
      <c r="K89" s="7"/>
      <c r="L89" s="20"/>
      <c r="M89" s="132" t="s">
        <v>114</v>
      </c>
      <c r="N89" s="209" t="s">
        <v>181</v>
      </c>
      <c r="O89" s="205" t="s">
        <v>172</v>
      </c>
      <c r="P89" s="89"/>
    </row>
    <row r="90" spans="2:28" ht="31.5" customHeight="1" x14ac:dyDescent="0.3">
      <c r="B90" s="22" t="s">
        <v>83</v>
      </c>
      <c r="C90" s="160" t="s">
        <v>158</v>
      </c>
      <c r="D90" s="134" t="s">
        <v>1</v>
      </c>
      <c r="E90" s="17">
        <v>2</v>
      </c>
      <c r="F90" s="7" t="s">
        <v>28</v>
      </c>
      <c r="G90" s="20" t="s">
        <v>30</v>
      </c>
      <c r="H90" s="134">
        <f t="shared" ref="H90" si="17">(K90+L90)/25</f>
        <v>1</v>
      </c>
      <c r="I90" s="11">
        <v>1.6</v>
      </c>
      <c r="J90" s="17">
        <v>50</v>
      </c>
      <c r="K90" s="7">
        <v>15</v>
      </c>
      <c r="L90" s="20">
        <v>10</v>
      </c>
      <c r="M90" s="132" t="s">
        <v>114</v>
      </c>
      <c r="N90" s="209" t="s">
        <v>193</v>
      </c>
      <c r="O90" s="220" t="s">
        <v>194</v>
      </c>
      <c r="P90" s="89"/>
    </row>
    <row r="91" spans="2:28" ht="24.9" customHeight="1" x14ac:dyDescent="0.3">
      <c r="B91" s="22" t="s">
        <v>104</v>
      </c>
      <c r="C91" s="160" t="s">
        <v>158</v>
      </c>
      <c r="D91" s="134"/>
      <c r="E91" s="17"/>
      <c r="F91" s="7"/>
      <c r="G91" s="20"/>
      <c r="H91" s="17"/>
      <c r="I91" s="11"/>
      <c r="J91" s="17"/>
      <c r="K91" s="7"/>
      <c r="L91" s="20"/>
      <c r="M91" s="132" t="s">
        <v>114</v>
      </c>
      <c r="N91" s="209" t="s">
        <v>184</v>
      </c>
      <c r="O91" s="206"/>
      <c r="P91" s="89"/>
    </row>
    <row r="92" spans="2:28" ht="24.9" customHeight="1" x14ac:dyDescent="0.3">
      <c r="B92" s="16" t="s">
        <v>84</v>
      </c>
      <c r="C92" s="160" t="s">
        <v>157</v>
      </c>
      <c r="D92" s="134" t="s">
        <v>1</v>
      </c>
      <c r="E92" s="17">
        <v>1</v>
      </c>
      <c r="F92" s="7" t="s">
        <v>26</v>
      </c>
      <c r="G92" s="20" t="s">
        <v>13</v>
      </c>
      <c r="H92" s="134">
        <f t="shared" ref="H92:H96" si="18">(K92+L92)/25</f>
        <v>0.6</v>
      </c>
      <c r="I92" s="11">
        <v>0.8</v>
      </c>
      <c r="J92" s="17">
        <v>25</v>
      </c>
      <c r="K92" s="7"/>
      <c r="L92" s="20">
        <v>15</v>
      </c>
      <c r="M92" s="132" t="s">
        <v>114</v>
      </c>
      <c r="N92" s="209" t="s">
        <v>130</v>
      </c>
      <c r="O92" s="206"/>
      <c r="P92" s="89"/>
    </row>
    <row r="93" spans="2:28" ht="24.9" customHeight="1" x14ac:dyDescent="0.3">
      <c r="B93" s="16" t="s">
        <v>98</v>
      </c>
      <c r="C93" s="160" t="s">
        <v>152</v>
      </c>
      <c r="D93" s="134" t="s">
        <v>1</v>
      </c>
      <c r="E93" s="17">
        <v>1</v>
      </c>
      <c r="F93" s="7" t="s">
        <v>78</v>
      </c>
      <c r="G93" s="20" t="s">
        <v>8</v>
      </c>
      <c r="H93" s="134">
        <f t="shared" si="18"/>
        <v>0.6</v>
      </c>
      <c r="I93" s="11">
        <v>0.8</v>
      </c>
      <c r="J93" s="17">
        <v>25</v>
      </c>
      <c r="K93" s="7">
        <v>15</v>
      </c>
      <c r="L93" s="20"/>
      <c r="M93" s="132" t="s">
        <v>114</v>
      </c>
      <c r="N93" s="209" t="s">
        <v>173</v>
      </c>
      <c r="O93" s="205"/>
      <c r="P93" s="89" t="s">
        <v>173</v>
      </c>
    </row>
    <row r="94" spans="2:28" ht="27.75" customHeight="1" x14ac:dyDescent="0.3">
      <c r="B94" s="102" t="s">
        <v>103</v>
      </c>
      <c r="C94" s="160" t="s">
        <v>160</v>
      </c>
      <c r="D94" s="134" t="s">
        <v>10</v>
      </c>
      <c r="E94" s="17">
        <v>2</v>
      </c>
      <c r="F94" s="7" t="s">
        <v>28</v>
      </c>
      <c r="G94" s="20" t="s">
        <v>30</v>
      </c>
      <c r="H94" s="134">
        <f t="shared" si="18"/>
        <v>1</v>
      </c>
      <c r="I94" s="11">
        <v>1.6</v>
      </c>
      <c r="J94" s="17">
        <v>50</v>
      </c>
      <c r="K94" s="7">
        <v>10</v>
      </c>
      <c r="L94" s="20">
        <v>15</v>
      </c>
      <c r="M94" s="132" t="s">
        <v>114</v>
      </c>
      <c r="N94" s="209" t="s">
        <v>130</v>
      </c>
      <c r="O94" s="205"/>
      <c r="P94" s="87" t="s">
        <v>130</v>
      </c>
    </row>
    <row r="95" spans="2:28" ht="24.9" customHeight="1" x14ac:dyDescent="0.3">
      <c r="B95" s="35" t="s">
        <v>86</v>
      </c>
      <c r="C95" s="160" t="s">
        <v>157</v>
      </c>
      <c r="D95" s="134" t="s">
        <v>1</v>
      </c>
      <c r="E95" s="17">
        <v>1</v>
      </c>
      <c r="F95" s="7" t="s">
        <v>26</v>
      </c>
      <c r="G95" s="20" t="s">
        <v>13</v>
      </c>
      <c r="H95" s="134">
        <f t="shared" si="18"/>
        <v>0.6</v>
      </c>
      <c r="I95" s="11">
        <v>0.8</v>
      </c>
      <c r="J95" s="17">
        <v>25</v>
      </c>
      <c r="K95" s="7"/>
      <c r="L95" s="20">
        <v>15</v>
      </c>
      <c r="M95" s="132" t="s">
        <v>114</v>
      </c>
      <c r="N95" s="209" t="s">
        <v>175</v>
      </c>
      <c r="O95" s="205" t="s">
        <v>171</v>
      </c>
      <c r="P95" s="89" t="s">
        <v>171</v>
      </c>
    </row>
    <row r="96" spans="2:28" ht="24.9" customHeight="1" x14ac:dyDescent="0.3">
      <c r="B96" s="22" t="s">
        <v>85</v>
      </c>
      <c r="C96" s="160" t="s">
        <v>163</v>
      </c>
      <c r="D96" s="134" t="s">
        <v>1</v>
      </c>
      <c r="E96" s="17">
        <v>4</v>
      </c>
      <c r="F96" s="7" t="s">
        <v>26</v>
      </c>
      <c r="G96" s="20" t="s">
        <v>13</v>
      </c>
      <c r="H96" s="134">
        <f t="shared" si="18"/>
        <v>1.2</v>
      </c>
      <c r="I96" s="11">
        <v>1.8</v>
      </c>
      <c r="J96" s="17">
        <v>100</v>
      </c>
      <c r="K96" s="7"/>
      <c r="L96" s="20">
        <v>30</v>
      </c>
      <c r="M96" s="132" t="s">
        <v>114</v>
      </c>
      <c r="N96" s="209" t="s">
        <v>116</v>
      </c>
      <c r="O96" s="205"/>
      <c r="P96" s="89"/>
    </row>
    <row r="97" spans="2:26" ht="24.9" customHeight="1" thickBot="1" x14ac:dyDescent="0.35">
      <c r="B97" s="51" t="s">
        <v>90</v>
      </c>
      <c r="C97" s="162" t="s">
        <v>163</v>
      </c>
      <c r="D97" s="135" t="s">
        <v>1</v>
      </c>
      <c r="E97" s="33">
        <v>7</v>
      </c>
      <c r="F97" s="18"/>
      <c r="G97" s="49" t="s">
        <v>13</v>
      </c>
      <c r="H97" s="33"/>
      <c r="I97" s="50"/>
      <c r="J97" s="33">
        <f>7*25</f>
        <v>175</v>
      </c>
      <c r="K97" s="31"/>
      <c r="L97" s="32"/>
      <c r="M97" s="133" t="s">
        <v>114</v>
      </c>
      <c r="N97" s="211" t="s">
        <v>116</v>
      </c>
      <c r="O97" s="221" t="s">
        <v>198</v>
      </c>
      <c r="P97" s="90"/>
    </row>
    <row r="98" spans="2:26" ht="15" thickBot="1" x14ac:dyDescent="0.35">
      <c r="B98" s="65" t="s">
        <v>11</v>
      </c>
      <c r="C98" s="76"/>
      <c r="D98" s="180"/>
      <c r="E98" s="179">
        <f>SUM(E83:E97)</f>
        <v>30</v>
      </c>
      <c r="F98" s="62"/>
      <c r="G98" s="62"/>
      <c r="H98" s="63">
        <f>SUM(H83:H97)</f>
        <v>11.2</v>
      </c>
      <c r="I98" s="63">
        <f>SUM(I83:I97)</f>
        <v>17</v>
      </c>
      <c r="J98" s="64">
        <f>SUM(J83:J97)</f>
        <v>750</v>
      </c>
      <c r="K98" s="198">
        <f>SUM(K83:K97)</f>
        <v>100</v>
      </c>
      <c r="L98" s="198">
        <f>SUM(L83:L97)</f>
        <v>180</v>
      </c>
      <c r="M98" s="199">
        <f>SUM(K98:L98)</f>
        <v>280</v>
      </c>
      <c r="N98" s="118"/>
    </row>
    <row r="99" spans="2:26" ht="16.2" thickBot="1" x14ac:dyDescent="0.35">
      <c r="B99" s="227" t="s">
        <v>64</v>
      </c>
      <c r="C99" s="228"/>
      <c r="D99" s="229"/>
      <c r="E99" s="229"/>
      <c r="F99" s="229"/>
      <c r="G99" s="229"/>
      <c r="H99" s="229"/>
      <c r="I99" s="229"/>
      <c r="J99" s="230"/>
      <c r="K99" s="128"/>
      <c r="L99" s="128"/>
      <c r="M99" s="98"/>
      <c r="Z99" s="118"/>
    </row>
    <row r="100" spans="2:26" ht="29.4" thickBot="1" x14ac:dyDescent="0.35">
      <c r="B100" s="41" t="s">
        <v>0</v>
      </c>
      <c r="C100" s="177"/>
      <c r="D100" s="40" t="s">
        <v>1</v>
      </c>
      <c r="E100" s="45" t="s">
        <v>2</v>
      </c>
      <c r="F100" s="48" t="s">
        <v>3</v>
      </c>
      <c r="G100" s="48" t="s">
        <v>4</v>
      </c>
      <c r="H100" s="47" t="s">
        <v>5</v>
      </c>
      <c r="I100" s="47" t="s">
        <v>6</v>
      </c>
      <c r="J100" s="139" t="s">
        <v>7</v>
      </c>
      <c r="K100" s="94" t="s">
        <v>78</v>
      </c>
      <c r="L100" s="130" t="s">
        <v>97</v>
      </c>
      <c r="M100" s="98"/>
      <c r="Z100" s="118"/>
    </row>
    <row r="101" spans="2:26" ht="33" customHeight="1" x14ac:dyDescent="0.3">
      <c r="B101" s="22" t="s">
        <v>105</v>
      </c>
      <c r="C101" s="159" t="s">
        <v>158</v>
      </c>
      <c r="D101" s="134" t="s">
        <v>1</v>
      </c>
      <c r="E101" s="17">
        <v>1</v>
      </c>
      <c r="F101" s="7" t="s">
        <v>26</v>
      </c>
      <c r="G101" s="20" t="s">
        <v>13</v>
      </c>
      <c r="H101" s="119">
        <f t="shared" ref="H101" si="19">(K101+L101)/25</f>
        <v>0.6</v>
      </c>
      <c r="I101" s="11">
        <v>0.8</v>
      </c>
      <c r="J101" s="17">
        <v>25</v>
      </c>
      <c r="K101" s="12"/>
      <c r="L101" s="30">
        <v>15</v>
      </c>
      <c r="M101" s="83" t="s">
        <v>115</v>
      </c>
      <c r="N101" s="208" t="s">
        <v>184</v>
      </c>
      <c r="O101" s="219"/>
      <c r="P101" s="88"/>
    </row>
    <row r="102" spans="2:26" ht="24.9" customHeight="1" x14ac:dyDescent="0.3">
      <c r="B102" s="22" t="s">
        <v>212</v>
      </c>
      <c r="C102" s="160" t="s">
        <v>158</v>
      </c>
      <c r="D102" s="134"/>
      <c r="E102" s="17"/>
      <c r="F102" s="7"/>
      <c r="G102" s="20"/>
      <c r="H102" s="17"/>
      <c r="I102" s="11"/>
      <c r="J102" s="17"/>
      <c r="K102" s="7"/>
      <c r="L102" s="20"/>
      <c r="M102" s="96" t="s">
        <v>114</v>
      </c>
      <c r="N102" s="209" t="s">
        <v>192</v>
      </c>
      <c r="O102" s="206"/>
      <c r="P102" s="89" t="s">
        <v>170</v>
      </c>
    </row>
    <row r="103" spans="2:26" ht="24.9" customHeight="1" x14ac:dyDescent="0.3">
      <c r="B103" s="22" t="s">
        <v>87</v>
      </c>
      <c r="C103" s="160" t="s">
        <v>158</v>
      </c>
      <c r="D103" s="134" t="s">
        <v>1</v>
      </c>
      <c r="E103" s="17">
        <v>2</v>
      </c>
      <c r="F103" s="7" t="s">
        <v>26</v>
      </c>
      <c r="G103" s="20" t="s">
        <v>13</v>
      </c>
      <c r="H103" s="134">
        <f t="shared" ref="H103" si="20">(K103+L103)/25</f>
        <v>0.8</v>
      </c>
      <c r="I103" s="11">
        <v>1</v>
      </c>
      <c r="J103" s="17">
        <v>50</v>
      </c>
      <c r="K103" s="7">
        <v>10</v>
      </c>
      <c r="L103" s="20">
        <v>10</v>
      </c>
      <c r="M103" s="96" t="s">
        <v>114</v>
      </c>
      <c r="N103" s="209" t="s">
        <v>179</v>
      </c>
      <c r="O103" s="206" t="s">
        <v>171</v>
      </c>
      <c r="P103" s="89" t="s">
        <v>171</v>
      </c>
    </row>
    <row r="104" spans="2:26" ht="24.9" customHeight="1" x14ac:dyDescent="0.3">
      <c r="B104" s="22" t="s">
        <v>88</v>
      </c>
      <c r="C104" s="160" t="s">
        <v>158</v>
      </c>
      <c r="D104" s="134"/>
      <c r="E104" s="17"/>
      <c r="F104" s="7"/>
      <c r="G104" s="20"/>
      <c r="H104" s="17"/>
      <c r="I104" s="11"/>
      <c r="J104" s="17"/>
      <c r="K104" s="7"/>
      <c r="L104" s="20"/>
      <c r="M104" s="96" t="s">
        <v>114</v>
      </c>
      <c r="N104" s="209" t="s">
        <v>179</v>
      </c>
      <c r="O104" s="206" t="s">
        <v>171</v>
      </c>
      <c r="P104" s="89" t="s">
        <v>179</v>
      </c>
    </row>
    <row r="105" spans="2:26" ht="24.9" customHeight="1" x14ac:dyDescent="0.3">
      <c r="B105" s="102" t="s">
        <v>89</v>
      </c>
      <c r="C105" s="160" t="s">
        <v>160</v>
      </c>
      <c r="D105" s="134" t="s">
        <v>1</v>
      </c>
      <c r="E105" s="17">
        <v>1</v>
      </c>
      <c r="F105" s="7" t="s">
        <v>26</v>
      </c>
      <c r="G105" s="20" t="s">
        <v>13</v>
      </c>
      <c r="H105" s="119">
        <f t="shared" ref="H105" si="21">(K105+L105)/25</f>
        <v>0.6</v>
      </c>
      <c r="I105" s="11">
        <v>0.8</v>
      </c>
      <c r="J105" s="17">
        <v>25</v>
      </c>
      <c r="K105" s="7"/>
      <c r="L105" s="20">
        <v>15</v>
      </c>
      <c r="M105" s="96" t="s">
        <v>115</v>
      </c>
      <c r="N105" s="209" t="s">
        <v>184</v>
      </c>
      <c r="O105" s="206"/>
      <c r="P105" s="89"/>
    </row>
    <row r="106" spans="2:26" ht="24.9" customHeight="1" x14ac:dyDescent="0.3">
      <c r="B106" s="22" t="s">
        <v>85</v>
      </c>
      <c r="C106" s="160" t="s">
        <v>163</v>
      </c>
      <c r="D106" s="134" t="s">
        <v>1</v>
      </c>
      <c r="E106" s="17">
        <v>4</v>
      </c>
      <c r="F106" s="7" t="s">
        <v>26</v>
      </c>
      <c r="G106" s="20" t="s">
        <v>13</v>
      </c>
      <c r="H106" s="134">
        <f t="shared" ref="H106" si="22">(K106+L106)/25</f>
        <v>1.2</v>
      </c>
      <c r="I106" s="11">
        <v>1.8</v>
      </c>
      <c r="J106" s="17">
        <v>100</v>
      </c>
      <c r="K106" s="7"/>
      <c r="L106" s="20">
        <v>30</v>
      </c>
      <c r="M106" s="96" t="s">
        <v>114</v>
      </c>
      <c r="N106" s="209" t="s">
        <v>116</v>
      </c>
      <c r="O106" s="206"/>
      <c r="P106" s="89"/>
    </row>
    <row r="107" spans="2:26" ht="24.9" customHeight="1" x14ac:dyDescent="0.3">
      <c r="B107" s="22" t="s">
        <v>90</v>
      </c>
      <c r="C107" s="160" t="s">
        <v>163</v>
      </c>
      <c r="D107" s="134" t="s">
        <v>1</v>
      </c>
      <c r="E107" s="17">
        <v>8</v>
      </c>
      <c r="F107" s="7"/>
      <c r="G107" s="20" t="s">
        <v>13</v>
      </c>
      <c r="H107" s="17"/>
      <c r="I107" s="11"/>
      <c r="J107" s="17">
        <f>8*25</f>
        <v>200</v>
      </c>
      <c r="K107" s="7"/>
      <c r="L107" s="20"/>
      <c r="M107" s="96" t="s">
        <v>114</v>
      </c>
      <c r="N107" s="209" t="s">
        <v>116</v>
      </c>
      <c r="O107" s="222" t="s">
        <v>198</v>
      </c>
      <c r="P107" s="89"/>
    </row>
    <row r="108" spans="2:26" ht="24.9" customHeight="1" thickBot="1" x14ac:dyDescent="0.35">
      <c r="B108" s="51" t="s">
        <v>19</v>
      </c>
      <c r="C108" s="162" t="s">
        <v>164</v>
      </c>
      <c r="D108" s="135" t="s">
        <v>1</v>
      </c>
      <c r="E108" s="33">
        <v>16</v>
      </c>
      <c r="F108" s="18"/>
      <c r="G108" s="49" t="s">
        <v>13</v>
      </c>
      <c r="H108" s="33"/>
      <c r="I108" s="50"/>
      <c r="J108" s="33">
        <v>480</v>
      </c>
      <c r="K108" s="31"/>
      <c r="L108" s="32"/>
      <c r="M108" s="97" t="s">
        <v>114</v>
      </c>
      <c r="N108" s="211" t="s">
        <v>123</v>
      </c>
      <c r="O108" s="207"/>
      <c r="P108" s="90"/>
    </row>
    <row r="109" spans="2:26" ht="15" thickBot="1" x14ac:dyDescent="0.35">
      <c r="B109" s="65" t="s">
        <v>11</v>
      </c>
      <c r="C109" s="76"/>
      <c r="D109" s="181"/>
      <c r="E109" s="179">
        <f>SUM(E101:E108)</f>
        <v>32</v>
      </c>
      <c r="F109" s="62"/>
      <c r="G109" s="62"/>
      <c r="H109" s="63">
        <f>SUM(H101:H108)</f>
        <v>3.2</v>
      </c>
      <c r="I109" s="63">
        <f t="shared" ref="I109:J109" si="23">SUM(I101:I108)</f>
        <v>4.4000000000000004</v>
      </c>
      <c r="J109" s="136">
        <f t="shared" si="23"/>
        <v>880</v>
      </c>
      <c r="K109" s="198">
        <f>SUM(K101:K108)</f>
        <v>10</v>
      </c>
      <c r="L109" s="198">
        <f>SUM(L101:L108)</f>
        <v>70</v>
      </c>
      <c r="M109" s="199">
        <f>SUM(K109:L109)</f>
        <v>80</v>
      </c>
    </row>
    <row r="110" spans="2:26" ht="15" thickBot="1" x14ac:dyDescent="0.35">
      <c r="E110"/>
    </row>
    <row r="111" spans="2:26" ht="15" thickBot="1" x14ac:dyDescent="0.35">
      <c r="B111" s="65" t="s">
        <v>65</v>
      </c>
      <c r="C111" s="192"/>
      <c r="D111" s="181"/>
      <c r="E111" s="179">
        <f>E17+E32+E48+E64+E80+E98+E109</f>
        <v>212</v>
      </c>
      <c r="F111" s="63"/>
      <c r="G111" s="63"/>
      <c r="H111" s="193">
        <f>H17+H32+H48+H64+H80+H98+H109</f>
        <v>67.600000000000009</v>
      </c>
      <c r="I111" s="193">
        <f>I17+I32+I48+I64+I80+I98+I109</f>
        <v>102.8</v>
      </c>
      <c r="J111" s="194">
        <f>J17+J32+J48+J64+J80+J98+J109</f>
        <v>5460</v>
      </c>
    </row>
    <row r="112" spans="2:26" ht="15" thickBot="1" x14ac:dyDescent="0.35">
      <c r="E112"/>
      <c r="K112" s="200">
        <f>K17+K32+K48+K64+K80+K98+K109</f>
        <v>645</v>
      </c>
      <c r="L112" s="200">
        <f>L17+L32+L48+L64+L80+L98+L109</f>
        <v>1045</v>
      </c>
      <c r="M112" s="200">
        <f>SUM(K112:L112)</f>
        <v>1690</v>
      </c>
    </row>
    <row r="113" spans="2:13" ht="15" thickBot="1" x14ac:dyDescent="0.35">
      <c r="B113" s="244" t="s">
        <v>92</v>
      </c>
      <c r="C113" s="245"/>
      <c r="D113" s="245"/>
      <c r="E113" s="131">
        <f>E111</f>
        <v>212</v>
      </c>
      <c r="F113" s="141"/>
      <c r="G113" s="153"/>
      <c r="H113" s="184">
        <f>H111</f>
        <v>67.600000000000009</v>
      </c>
      <c r="I113" s="131">
        <f t="shared" ref="I113" si="24">I111</f>
        <v>102.8</v>
      </c>
      <c r="J113" s="187">
        <f>J111</f>
        <v>5460</v>
      </c>
      <c r="M113">
        <v>895</v>
      </c>
    </row>
    <row r="114" spans="2:13" ht="15" thickBot="1" x14ac:dyDescent="0.35">
      <c r="B114" s="246" t="s">
        <v>23</v>
      </c>
      <c r="C114" s="247"/>
      <c r="D114" s="247"/>
      <c r="E114" s="132"/>
      <c r="F114" s="155"/>
      <c r="G114" s="182"/>
      <c r="H114" s="24"/>
      <c r="I114" s="132"/>
      <c r="J114" s="188"/>
      <c r="M114" s="225">
        <f>M112+M113</f>
        <v>2585</v>
      </c>
    </row>
    <row r="115" spans="2:13" x14ac:dyDescent="0.3">
      <c r="B115" s="246" t="s">
        <v>22</v>
      </c>
      <c r="C115" s="247"/>
      <c r="D115" s="247"/>
      <c r="E115" s="132">
        <f>E5+E6+E7+E8+E9+E10+E20+E23+E24+E26+E51+E35+E41+E71+E73+E83+E93</f>
        <v>46</v>
      </c>
      <c r="F115" s="142"/>
      <c r="G115" s="154"/>
      <c r="H115" s="24">
        <f>H5+H6+H7+H8+H9+H10+H20+H23+H24+H26+H51+H35+H41+H71+H73+H83+H93</f>
        <v>20.000000000000004</v>
      </c>
      <c r="I115" s="132">
        <f>I5+I6+I7+I8+I9+I10+I20+I23+I24+I26+I51+I35+I41+I71+I73+I83+I93</f>
        <v>28</v>
      </c>
      <c r="J115" s="188">
        <f>J5+J6+J7+J8+J9+J10+J20+J23+J24+J26+J51+J35+J41+J71+J73+J83+J93</f>
        <v>1150</v>
      </c>
      <c r="K115" s="98"/>
      <c r="L115" s="98"/>
    </row>
    <row r="116" spans="2:13" x14ac:dyDescent="0.3">
      <c r="B116" s="246" t="s">
        <v>134</v>
      </c>
      <c r="C116" s="247"/>
      <c r="D116" s="247"/>
      <c r="E116" s="132">
        <f>E12+E14+E21</f>
        <v>6</v>
      </c>
      <c r="F116" s="142"/>
      <c r="G116" s="154"/>
      <c r="H116" s="24">
        <f>H12+H14+H21</f>
        <v>2.4000000000000004</v>
      </c>
      <c r="I116" s="132">
        <f>I12+I14+I21</f>
        <v>3.5999999999999996</v>
      </c>
      <c r="J116" s="188">
        <f>J12+J14+J21</f>
        <v>150</v>
      </c>
      <c r="K116" s="98"/>
      <c r="L116" s="98"/>
    </row>
    <row r="117" spans="2:13" x14ac:dyDescent="0.3">
      <c r="B117" s="246" t="s">
        <v>24</v>
      </c>
      <c r="C117" s="247"/>
      <c r="D117" s="247"/>
      <c r="E117" s="132">
        <f>E6+E7+E8+E9+E10+E11+E16+E23+E24+E26+E36+E38+E41+E73</f>
        <v>48</v>
      </c>
      <c r="F117" s="142"/>
      <c r="G117" s="154"/>
      <c r="H117" s="132">
        <f>H6+H7+H8+H9+H10+H11+H16+H23+H24+H26+H36+H38+H41+H73</f>
        <v>17.400000000000002</v>
      </c>
      <c r="I117" s="132">
        <f>I6+I7+I8+I9+I10+I11+I16+I23+I24+I26+I36+I38+I41+I73</f>
        <v>25.999999999999996</v>
      </c>
      <c r="J117" s="188">
        <f>J6+J7+J8+J9+J10+J11+J16+J23+J24+J26+J36+J38+J41+J73</f>
        <v>1200</v>
      </c>
      <c r="K117" s="98"/>
      <c r="L117" s="98"/>
    </row>
    <row r="118" spans="2:13" ht="18" customHeight="1" x14ac:dyDescent="0.3">
      <c r="B118" s="248" t="s">
        <v>99</v>
      </c>
      <c r="C118" s="249"/>
      <c r="D118" s="249"/>
      <c r="E118" s="132">
        <f>E28+E29+E41+E37+E39+E31+E42+E44+E45+E47+E52+E53+E55+E56+E57+E58+E59+E60+E61+E63+E67+E68+E69+E74+E75+E76+E77+E78+E84+E85+E86+E87+E88+E90+E92+E93+E94+E95+E96+E97+E101+E103+E105+E106+E107+E108</f>
        <v>127</v>
      </c>
      <c r="F118" s="142"/>
      <c r="G118" s="154"/>
      <c r="H118" s="132">
        <f>H28+H29+H41+H37+H39+H31+H42+H44+H45+H47+H52+H53+H55+H56+H57+H58+H59+H60+H61+H63+H67+H68+H69+H74+H75+H76+H77+H78+H84+H85+H86+H87+H88+H90+H92+H93+H94+H95+H96+H97+H101+H103+H105+H106+H107+H108</f>
        <v>40.200000000000017</v>
      </c>
      <c r="I118" s="132">
        <f>I28+I29+I41+I37+I39+I31+I42+I44+I45+I47+I52+I53+I55+I56+I57+I58+I59+I60+I61+I63+I67+I68+I69+I74+I75+I76+I77+I78+I84+I85+I86+I87+I88+I90+I92+I93+I94+I95+I96+I97+I101+I103+I105+I106+I107+I108</f>
        <v>63.2</v>
      </c>
      <c r="J118" s="188">
        <f>J28+J29+J41+J37+J39+J31+J42+J44+J45+J47+J52+J53+J55+J56+J57+J58+J59+J60+J61+J63+J67+J68+J69+J74+J75+J76+J77+J78+J84+J85+J86+J87+J88+J90+J92+J93+J94+J95+J96+J97+J101+J103+J105+J106+J107+J108</f>
        <v>3255</v>
      </c>
      <c r="K118" s="98"/>
      <c r="L118" s="98"/>
    </row>
    <row r="119" spans="2:13" x14ac:dyDescent="0.3">
      <c r="B119" s="246" t="s">
        <v>18</v>
      </c>
      <c r="C119" s="247"/>
      <c r="D119" s="247"/>
      <c r="E119" s="132">
        <v>32</v>
      </c>
      <c r="F119" s="142"/>
      <c r="G119" s="154"/>
      <c r="H119" s="24"/>
      <c r="I119" s="132"/>
      <c r="J119" s="188">
        <f>J108+J79</f>
        <v>960</v>
      </c>
      <c r="K119" s="98"/>
      <c r="L119" s="98"/>
    </row>
    <row r="120" spans="2:13" x14ac:dyDescent="0.3">
      <c r="B120" s="246" t="s">
        <v>93</v>
      </c>
      <c r="C120" s="247"/>
      <c r="D120" s="247"/>
      <c r="E120" s="132">
        <f>E5+E12+E14+E21+E20+E29+E35+E39+E42+E45+E51+E53+E61+E69+E71+E79+E88+E90+E96+E97+E101+E103+E106+E107+E108</f>
        <v>94</v>
      </c>
      <c r="F120" s="156">
        <f>83*100/E113</f>
        <v>39.150943396226417</v>
      </c>
      <c r="G120" s="182" t="s">
        <v>137</v>
      </c>
      <c r="H120" s="24"/>
      <c r="I120" s="132"/>
      <c r="J120" s="132">
        <f>J5+J12+J14+J21+J20+J29+J35+J39+J42+J45+J51+J53+J61+J69+J71+J79+J88+J90+J96+J97+J101+J103+J106+J107+J108</f>
        <v>2510</v>
      </c>
      <c r="K120" s="98"/>
      <c r="L120" s="98"/>
    </row>
    <row r="121" spans="2:13" x14ac:dyDescent="0.3">
      <c r="B121" s="246" t="s">
        <v>25</v>
      </c>
      <c r="C121" s="247"/>
      <c r="D121" s="247"/>
      <c r="E121" s="132">
        <f>E10+E11+E16+E24+E25+E26+E27+E28+E29+E41+E36+E37+E38+E39+E31+E44+E45+E47+E52+E53+E55+E56+E57+E58+E59+E60+E61+E63+E67+E68+E69+E71+E74+E73+E75+E76+E77+E78+E79+E84+E85+E86+E87+E88+E90+E92+E94+E95+E96+E97+E101+E103+E105+E106+E107+E108</f>
        <v>173</v>
      </c>
      <c r="F121" s="157">
        <f>E121/E113</f>
        <v>0.81603773584905659</v>
      </c>
      <c r="G121" s="182"/>
      <c r="H121" s="185"/>
      <c r="I121" s="190"/>
      <c r="J121" s="188">
        <f>J10+J11+J16+J24+J25+J26+J27+J28+J29+J41+J36+J37+J38+J39+J31+J44+J45+J47+J52+J53+J55+J56+J57+J58+J59+J60+J61+J63+J67+J68+J69+J71+J74+J73+J75+J76+J77+J78+J79+J84+J85+J86+J87+J88+J90+J92+J94+J95+J96+J97+J101+J103+J105+J106+J107+J108</f>
        <v>4485</v>
      </c>
      <c r="K121" s="98"/>
      <c r="L121" s="98"/>
    </row>
    <row r="122" spans="2:13" ht="15" thickBot="1" x14ac:dyDescent="0.35">
      <c r="B122" s="250" t="s">
        <v>108</v>
      </c>
      <c r="C122" s="251"/>
      <c r="D122" s="251"/>
      <c r="E122" s="133">
        <f>E44+E47+E52+E55+E57+E60+E63+E75+E78+E77+E86+E87+E94+E105+E108</f>
        <v>44</v>
      </c>
      <c r="F122" s="158">
        <f>E122/E113</f>
        <v>0.20754716981132076</v>
      </c>
      <c r="G122" s="183"/>
      <c r="H122" s="186"/>
      <c r="I122" s="191"/>
      <c r="J122" s="189">
        <f>J44+J47+J52+J55+J57+J60+J63+J75+J78+J77+J86+J87+J94+J105+J108</f>
        <v>1180</v>
      </c>
      <c r="K122" s="98"/>
      <c r="L122" s="98"/>
    </row>
    <row r="123" spans="2:13" ht="36" customHeight="1" thickBot="1" x14ac:dyDescent="0.35">
      <c r="B123" s="252"/>
      <c r="C123" s="253"/>
      <c r="D123" s="254"/>
      <c r="E123" s="70"/>
      <c r="F123" s="72"/>
      <c r="G123" s="73"/>
      <c r="H123" s="107" t="s">
        <v>113</v>
      </c>
      <c r="I123" s="108" t="s">
        <v>6</v>
      </c>
      <c r="J123" s="108" t="s">
        <v>140</v>
      </c>
      <c r="K123" s="129"/>
      <c r="L123" s="129"/>
      <c r="M123" s="109" t="s">
        <v>141</v>
      </c>
    </row>
    <row r="124" spans="2:13" x14ac:dyDescent="0.3">
      <c r="B124" s="246" t="s">
        <v>110</v>
      </c>
      <c r="C124" s="247"/>
      <c r="D124" s="247"/>
      <c r="E124" s="247"/>
      <c r="F124" s="247"/>
      <c r="G124" s="247"/>
      <c r="H124" s="110">
        <f>H113</f>
        <v>67.600000000000009</v>
      </c>
      <c r="I124" s="110">
        <f t="shared" ref="I124" si="25">I113</f>
        <v>102.8</v>
      </c>
      <c r="J124" s="110">
        <f>J111</f>
        <v>5460</v>
      </c>
      <c r="K124" s="117"/>
      <c r="L124" s="117"/>
      <c r="M124" s="111">
        <f>I124*25</f>
        <v>2570</v>
      </c>
    </row>
    <row r="125" spans="2:13" ht="29.25" customHeight="1" x14ac:dyDescent="0.3">
      <c r="B125" s="236" t="s">
        <v>109</v>
      </c>
      <c r="C125" s="237"/>
      <c r="D125" s="238"/>
      <c r="E125" s="238"/>
      <c r="F125" s="238"/>
      <c r="G125" s="239"/>
      <c r="H125" s="105">
        <f>H5+H7+H8+H9+H10+H12+H16+H20+H25+H26+H27+H28+H29+H35+H36+H37+H39+H31+H42+H44+H45+H47+H51+H52+H53+H55+H56/2+H57+H58+H59+H60+H61+H63+H67+H68+H69+H71+H73+H74+H75+H76+H78+H83+H84+H85/2+H86+H87+H88+H90+H92+H93+H94+H95+H96+H103+H106</f>
        <v>54.100000000000009</v>
      </c>
      <c r="I125" s="105">
        <f t="shared" ref="I125:J125" si="26">I5+I7+I8+I9+I10+I12+I16+I20+I25+I26+I27+I28+I29+I35+I36+I37+I39+I31+I42+I44+I45+I47+I51+I52+I53+I55+I56/2+I57+I58+I59+I60+I61+I63+I67+I68+I69+I71+I73+I74+I75+I76+I78+I83+I84+I85/2+I86+I87+I88+I90+I92+I93+I94+I95+I96+I103+I106</f>
        <v>83.29999999999994</v>
      </c>
      <c r="J125" s="105">
        <f t="shared" si="26"/>
        <v>3300</v>
      </c>
      <c r="K125" s="112"/>
      <c r="L125" s="112"/>
      <c r="M125" s="151">
        <f>I125*25</f>
        <v>2082.4999999999986</v>
      </c>
    </row>
    <row r="126" spans="2:13" ht="30" customHeight="1" thickBot="1" x14ac:dyDescent="0.35">
      <c r="B126" s="240" t="s">
        <v>121</v>
      </c>
      <c r="C126" s="241"/>
      <c r="D126" s="242"/>
      <c r="E126" s="242"/>
      <c r="F126" s="242"/>
      <c r="G126" s="243"/>
      <c r="H126" s="106">
        <f>H6+H11+H14+H21+H23+H24+H38+H41+H56/2+H77+H85/2+H101+H105</f>
        <v>13.499999999999998</v>
      </c>
      <c r="I126" s="106">
        <f t="shared" ref="I126" si="27">I6+I11+I14+I21+I23+I24+I38+I41+I56/2+I77+I85/2+I101+I105</f>
        <v>19.500000000000004</v>
      </c>
      <c r="J126" s="106">
        <f>J6+J11+J14+J21+J23+J24+J38+J41+J56/2+J77+J83+J85/2+J101+J105</f>
        <v>850</v>
      </c>
      <c r="K126" s="113"/>
      <c r="L126" s="113"/>
      <c r="M126" s="152">
        <f>I126*25</f>
        <v>487.50000000000011</v>
      </c>
    </row>
    <row r="127" spans="2:13" x14ac:dyDescent="0.3">
      <c r="B127" s="256"/>
      <c r="C127" s="256"/>
      <c r="D127" s="99" t="s">
        <v>38</v>
      </c>
      <c r="H127" s="103"/>
      <c r="M127" s="120"/>
    </row>
    <row r="128" spans="2:13" x14ac:dyDescent="0.3">
      <c r="H128" s="103"/>
      <c r="I128" s="103"/>
      <c r="J128" s="103"/>
      <c r="K128" s="103"/>
      <c r="L128" s="103"/>
      <c r="M128" s="103"/>
    </row>
    <row r="129" spans="2:12" x14ac:dyDescent="0.3">
      <c r="B129" s="99" t="s">
        <v>142</v>
      </c>
      <c r="C129" s="99"/>
      <c r="D129" s="99"/>
      <c r="E129" s="100"/>
      <c r="J129" s="120"/>
      <c r="K129" s="120"/>
      <c r="L129" s="120"/>
    </row>
    <row r="130" spans="2:12" x14ac:dyDescent="0.3">
      <c r="B130" s="99" t="s">
        <v>111</v>
      </c>
      <c r="C130" s="99"/>
      <c r="D130" s="99"/>
      <c r="E130" s="100"/>
    </row>
    <row r="131" spans="2:12" x14ac:dyDescent="0.3">
      <c r="B131" s="99" t="s">
        <v>119</v>
      </c>
      <c r="C131" s="99"/>
      <c r="D131" s="99"/>
      <c r="E131" s="100"/>
    </row>
    <row r="132" spans="2:12" x14ac:dyDescent="0.3">
      <c r="B132" s="99" t="s">
        <v>120</v>
      </c>
      <c r="C132" s="99"/>
      <c r="D132" s="99"/>
      <c r="E132" s="100"/>
    </row>
    <row r="133" spans="2:12" x14ac:dyDescent="0.3">
      <c r="B133" s="101" t="s">
        <v>143</v>
      </c>
      <c r="C133" s="99"/>
      <c r="D133" s="99"/>
      <c r="E133" s="100"/>
    </row>
    <row r="134" spans="2:12" x14ac:dyDescent="0.3">
      <c r="B134" s="101" t="s">
        <v>144</v>
      </c>
      <c r="C134" s="99"/>
      <c r="D134" s="99"/>
      <c r="E134" s="100"/>
    </row>
    <row r="135" spans="2:12" x14ac:dyDescent="0.3">
      <c r="B135" s="101" t="s">
        <v>145</v>
      </c>
      <c r="C135" s="99"/>
      <c r="D135" s="99"/>
      <c r="E135" s="100"/>
    </row>
    <row r="136" spans="2:12" x14ac:dyDescent="0.3">
      <c r="B136" s="101" t="s">
        <v>146</v>
      </c>
      <c r="C136" s="99"/>
      <c r="D136" s="99"/>
      <c r="E136" s="100"/>
    </row>
    <row r="137" spans="2:12" x14ac:dyDescent="0.3">
      <c r="B137" s="101" t="s">
        <v>147</v>
      </c>
      <c r="C137" s="99"/>
      <c r="D137" s="99"/>
      <c r="E137" s="100"/>
    </row>
    <row r="138" spans="2:12" x14ac:dyDescent="0.3">
      <c r="B138" s="101" t="s">
        <v>148</v>
      </c>
      <c r="C138" s="99"/>
      <c r="D138" s="99"/>
      <c r="E138" s="100"/>
    </row>
    <row r="139" spans="2:12" x14ac:dyDescent="0.3">
      <c r="B139" s="101" t="s">
        <v>149</v>
      </c>
      <c r="C139" s="99"/>
      <c r="D139" s="99"/>
      <c r="E139" s="100"/>
    </row>
    <row r="140" spans="2:12" x14ac:dyDescent="0.3">
      <c r="B140" s="255" t="s">
        <v>150</v>
      </c>
      <c r="C140" s="255"/>
      <c r="D140" s="255"/>
      <c r="E140" s="255"/>
    </row>
  </sheetData>
  <mergeCells count="23">
    <mergeCell ref="B140:E140"/>
    <mergeCell ref="B127:C127"/>
    <mergeCell ref="B99:J99"/>
    <mergeCell ref="B18:J18"/>
    <mergeCell ref="B33:J33"/>
    <mergeCell ref="B49:J49"/>
    <mergeCell ref="B116:D116"/>
    <mergeCell ref="B3:J3"/>
    <mergeCell ref="B81:J81"/>
    <mergeCell ref="B65:J65"/>
    <mergeCell ref="B125:G125"/>
    <mergeCell ref="B126:G126"/>
    <mergeCell ref="B113:D113"/>
    <mergeCell ref="B114:D114"/>
    <mergeCell ref="B115:D115"/>
    <mergeCell ref="B117:D117"/>
    <mergeCell ref="B118:D118"/>
    <mergeCell ref="B119:D119"/>
    <mergeCell ref="B120:D120"/>
    <mergeCell ref="B121:D121"/>
    <mergeCell ref="B122:D122"/>
    <mergeCell ref="B124:G124"/>
    <mergeCell ref="B123:D123"/>
  </mergeCells>
  <pageMargins left="0.7" right="0.7" top="0.75" bottom="0.75" header="0.3" footer="0.3"/>
  <pageSetup paperSize="9" scale="48" fitToHeight="0" orientation="landscape" r:id="rId1"/>
  <rowBreaks count="3" manualBreakCount="3">
    <brk id="32" max="14" man="1"/>
    <brk id="64" max="14" man="1"/>
    <brk id="98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865FE6A2BB0D41BD550639028B4892" ma:contentTypeVersion="4" ma:contentTypeDescription="Utwórz nowy dokument." ma:contentTypeScope="" ma:versionID="12a3e1ee61b39551febca0ce369e62a2">
  <xsd:schema xmlns:xsd="http://www.w3.org/2001/XMLSchema" xmlns:xs="http://www.w3.org/2001/XMLSchema" xmlns:p="http://schemas.microsoft.com/office/2006/metadata/properties" xmlns:ns2="9b54b6bc-d050-4f62-93d0-d8d494cbc3d6" targetNamespace="http://schemas.microsoft.com/office/2006/metadata/properties" ma:root="true" ma:fieldsID="419063ad1ee9e4c6ce0f5f483f15fba6" ns2:_="">
    <xsd:import namespace="9b54b6bc-d050-4f62-93d0-d8d494cbc3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4b6bc-d050-4f62-93d0-d8d494cbc3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3CCE06-0828-4FDD-A8CF-3FA5DAE7F4EC}"/>
</file>

<file path=customXml/itemProps2.xml><?xml version="1.0" encoding="utf-8"?>
<ds:datastoreItem xmlns:ds="http://schemas.openxmlformats.org/officeDocument/2006/customXml" ds:itemID="{E022C1CC-8F1D-45AB-8408-1F83752CAB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09D8B8-13ED-45C1-A836-DAFD3B43B36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Żuchowski</dc:creator>
  <cp:lastModifiedBy>prof. nzw. dr hab. Andrzej Borusiewicz</cp:lastModifiedBy>
  <cp:lastPrinted>2022-07-14T07:28:49Z</cp:lastPrinted>
  <dcterms:created xsi:type="dcterms:W3CDTF">2019-03-06T08:21:41Z</dcterms:created>
  <dcterms:modified xsi:type="dcterms:W3CDTF">2025-04-08T10:35:07Z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0x010100B4865FE6A2BB0D41BD550639028B4892</vt:lpwstr>
  </property>
</Properties>
</file>